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racovni\Sdilena\Cenové nabídky\Rozpracovane\15029 V Lískách\nabídka\nabídka v4\"/>
    </mc:Choice>
  </mc:AlternateContent>
  <bookViews>
    <workbookView xWindow="0" yWindow="0" windowWidth="19200" windowHeight="11775"/>
  </bookViews>
  <sheets>
    <sheet name="Rekapitulace" sheetId="7" r:id="rId1"/>
    <sheet name="Stavebni" sheetId="1" r:id="rId2"/>
    <sheet name="Vyplne" sheetId="3" r:id="rId3"/>
    <sheet name="Silnoproud" sheetId="4" r:id="rId4"/>
    <sheet name="Slaboproud" sheetId="5" r:id="rId5"/>
    <sheet name="UT" sheetId="6" r:id="rId6"/>
  </sheets>
  <definedNames>
    <definedName name="_xlnm.Print_Area" localSheetId="0">Rekapitulace!$A$1:$F$24</definedName>
    <definedName name="_xlnm.Print_Area" localSheetId="3">Silnoproud!$A$1:$K$24</definedName>
    <definedName name="_xlnm.Print_Area" localSheetId="4">Slaboproud!$A$1:$K$19</definedName>
    <definedName name="_xlnm.Print_Area" localSheetId="1">Stavebni!$A$1:$K$50</definedName>
    <definedName name="_xlnm.Print_Area" localSheetId="5">UT!$A$1:$K$23</definedName>
    <definedName name="_xlnm.Print_Area" localSheetId="2">Vyplne!$A$1:$K$26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5" l="1"/>
  <c r="I38" i="5"/>
  <c r="I39" i="5"/>
  <c r="I40" i="5"/>
  <c r="I41" i="5"/>
  <c r="I42" i="5"/>
  <c r="I43" i="5"/>
  <c r="I54" i="5"/>
  <c r="I55" i="5"/>
  <c r="I57" i="5"/>
  <c r="I46" i="5" l="1"/>
  <c r="I47" i="5"/>
  <c r="I49" i="5"/>
  <c r="I50" i="5"/>
  <c r="I51" i="5"/>
  <c r="I52" i="5"/>
  <c r="I53" i="5"/>
  <c r="I29" i="5"/>
  <c r="I30" i="5"/>
  <c r="I31" i="5"/>
  <c r="I32" i="5"/>
  <c r="I33" i="5"/>
  <c r="I34" i="5"/>
  <c r="I35" i="5"/>
  <c r="I36" i="5"/>
  <c r="I45" i="5"/>
  <c r="I27" i="5" l="1"/>
  <c r="I28" i="5"/>
  <c r="I19" i="4"/>
  <c r="I20" i="4"/>
  <c r="I21" i="4"/>
  <c r="I58" i="5" l="1"/>
  <c r="F12" i="7" s="1"/>
  <c r="I47" i="1"/>
  <c r="I59" i="5" l="1"/>
  <c r="I60" i="5" s="1"/>
  <c r="I5" i="6"/>
  <c r="I7" i="6"/>
  <c r="I8" i="6"/>
  <c r="I10" i="6"/>
  <c r="I11" i="6"/>
  <c r="I20" i="6" l="1"/>
  <c r="I18" i="6"/>
  <c r="I16" i="6"/>
  <c r="I14" i="6"/>
  <c r="I13" i="6"/>
  <c r="I12" i="6"/>
  <c r="I21" i="6" s="1"/>
  <c r="F13" i="7" s="1"/>
  <c r="I5" i="5"/>
  <c r="I6" i="5"/>
  <c r="I7" i="5"/>
  <c r="I22" i="6" l="1"/>
  <c r="I23" i="6" s="1"/>
  <c r="I16" i="5"/>
  <c r="I9" i="5"/>
  <c r="I17" i="5" l="1"/>
  <c r="F11" i="7" s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8" i="5" l="1"/>
  <c r="I22" i="4"/>
  <c r="I19" i="5"/>
  <c r="F10" i="7"/>
  <c r="I23" i="4" l="1"/>
  <c r="I24" i="4" s="1"/>
  <c r="I19" i="3" l="1"/>
  <c r="I8" i="3"/>
  <c r="I11" i="3"/>
  <c r="I9" i="3"/>
  <c r="I7" i="3"/>
  <c r="I10" i="3"/>
  <c r="I12" i="3"/>
  <c r="I14" i="3"/>
  <c r="I15" i="3"/>
  <c r="I17" i="3"/>
  <c r="I18" i="3"/>
  <c r="I22" i="3"/>
  <c r="I23" i="3"/>
  <c r="I13" i="3" l="1"/>
  <c r="I21" i="3"/>
  <c r="I16" i="3"/>
  <c r="I6" i="3"/>
  <c r="I20" i="3"/>
  <c r="I24" i="3" l="1"/>
  <c r="F9" i="7" s="1"/>
  <c r="I45" i="1"/>
  <c r="I42" i="1"/>
  <c r="I43" i="1"/>
  <c r="I18" i="1"/>
  <c r="I19" i="1"/>
  <c r="I22" i="1"/>
  <c r="I26" i="1"/>
  <c r="I16" i="1"/>
  <c r="I7" i="1"/>
  <c r="I8" i="1"/>
  <c r="I9" i="1"/>
  <c r="I10" i="1"/>
  <c r="I11" i="1"/>
  <c r="I13" i="1"/>
  <c r="I14" i="1"/>
  <c r="I6" i="1"/>
  <c r="I25" i="3" l="1"/>
  <c r="I26" i="3" s="1"/>
  <c r="I46" i="1" l="1"/>
  <c r="G35" i="1" l="1"/>
  <c r="G36" i="1"/>
  <c r="G37" i="1"/>
  <c r="G38" i="1" s="1"/>
  <c r="G34" i="1"/>
  <c r="G39" i="1"/>
  <c r="I34" i="1" l="1"/>
  <c r="I36" i="1"/>
  <c r="I38" i="1"/>
  <c r="I39" i="1"/>
  <c r="G40" i="1"/>
  <c r="I37" i="1"/>
  <c r="I35" i="1"/>
  <c r="G12" i="1"/>
  <c r="I40" i="1" l="1"/>
  <c r="I12" i="1"/>
  <c r="G41" i="1"/>
  <c r="G21" i="1"/>
  <c r="G20" i="1"/>
  <c r="G29" i="1"/>
  <c r="G31" i="1"/>
  <c r="G30" i="1" l="1"/>
  <c r="I29" i="1"/>
  <c r="I21" i="1"/>
  <c r="G33" i="1"/>
  <c r="I31" i="1"/>
  <c r="I20" i="1"/>
  <c r="I41" i="1"/>
  <c r="G23" i="1"/>
  <c r="G25" i="1"/>
  <c r="G32" i="1"/>
  <c r="I32" i="1" l="1"/>
  <c r="G24" i="1"/>
  <c r="G27" i="1" s="1"/>
  <c r="I23" i="1"/>
  <c r="I25" i="1"/>
  <c r="I33" i="1"/>
  <c r="I30" i="1"/>
  <c r="I27" i="1" l="1"/>
  <c r="I24" i="1"/>
  <c r="I48" i="1" l="1"/>
  <c r="F8" i="7"/>
  <c r="F14" i="7" s="1"/>
  <c r="I49" i="1"/>
  <c r="I50" i="1" s="1"/>
  <c r="F15" i="7" l="1"/>
  <c r="F16" i="7" s="1"/>
</calcChain>
</file>

<file path=xl/sharedStrings.xml><?xml version="1.0" encoding="utf-8"?>
<sst xmlns="http://schemas.openxmlformats.org/spreadsheetml/2006/main" count="362" uniqueCount="175">
  <si>
    <t>Vodovod:</t>
  </si>
  <si>
    <t>Pořadové číslo</t>
  </si>
  <si>
    <t>Název položky</t>
  </si>
  <si>
    <t>jednotka</t>
  </si>
  <si>
    <t>počet</t>
  </si>
  <si>
    <t>jednotková cena</t>
  </si>
  <si>
    <t>celková cena</t>
  </si>
  <si>
    <t>ks</t>
  </si>
  <si>
    <t>Poznámka</t>
  </si>
  <si>
    <t>Příprava ložné spáry první vrstvy pro položení tvárnic z tepelně izolažní malty vnější líc do 50mm bude nasledně přetmelena polyuretanovým bílým tmelem</t>
  </si>
  <si>
    <t xml:space="preserve">Očištění styčných konstrukcí </t>
  </si>
  <si>
    <t>m2</t>
  </si>
  <si>
    <t>Hloubková penetrace stávajících stěn v místnostech 1.02; 1.03; 1.04; 1.07; 1.08</t>
  </si>
  <si>
    <t>Vyrovnání povrchu stávajících stěn stavebním lepidlem,  místnosti 1.02; 1.03; 1.04; 1.07; 1.08</t>
  </si>
  <si>
    <t>Vyštukování stávajících stěn materiálem KERAŠTUK,  místnosti 1.02; 1.03; 1.04; 1.07; 1.08</t>
  </si>
  <si>
    <t>Zdivo z tvárnic Ytong Theta-P1,8-300PDK tl 375x249x599</t>
  </si>
  <si>
    <t>Přizdívka z tvárnic YTONG tl. 100</t>
  </si>
  <si>
    <t>m</t>
  </si>
  <si>
    <t>1.PP Oprava ostění oken uvnitř oprava omítky správkovou hmotou v jemnosti štuku v 1.PP</t>
  </si>
  <si>
    <t>1.PP Oprava ostění oken vně správkovou hmotou v jemnosti štukové omítky</t>
  </si>
  <si>
    <t xml:space="preserve">1.PP Tmelení spáry vně oken mezi rámem a zdivem polyuretanový tmel odstín podle barvy omítky  </t>
  </si>
  <si>
    <t>Dodávka a montáž oceloplechové zárubně levé 900/1970</t>
  </si>
  <si>
    <t>Dodávka a montáž provizorního dveřního křídla levé 900/1970</t>
  </si>
  <si>
    <t>Dodávka a montáž zámek vložkovy</t>
  </si>
  <si>
    <t>Montáž provizorního kování, kování dodá stavebník</t>
  </si>
  <si>
    <t>Montáž samozavírače bude použit jeden samozavírač ze vstupních dveří</t>
  </si>
  <si>
    <t>Zazdění zárubně do tvárnic porobetonových tl. 100 včetně kotvení</t>
  </si>
  <si>
    <t xml:space="preserve">Vybourání zazděné zárubně včetně likvidace dveřního křídla </t>
  </si>
  <si>
    <t>soubor</t>
  </si>
  <si>
    <t xml:space="preserve">Vybourání konstrukce podle výkresů číslo AO-01 ; AO-02, potvrzením dokladované likvidace vybouraných konstrukcí </t>
  </si>
  <si>
    <t>A. Provizorni vstupní dveře do domu podle výkresu číslo:</t>
  </si>
  <si>
    <t xml:space="preserve">B. Bourací práce </t>
  </si>
  <si>
    <t>C. Nové stavební práce, dodávky a montáže</t>
  </si>
  <si>
    <t>Dodávka a montáž otvorových výplní podle přílohy číslo AO-06</t>
  </si>
  <si>
    <t>Samostatný rozpočet</t>
  </si>
  <si>
    <t>Penetrace povrchu</t>
  </si>
  <si>
    <t>2xstavební lepidlo+perlinka</t>
  </si>
  <si>
    <t>Vnitřní povrch Keraštuk</t>
  </si>
  <si>
    <t>Vnější povrch akrylátová omítkovina zrno 2mm odstín přizpůsobený okolním plochám</t>
  </si>
  <si>
    <t>Malba 2x Primalex plus</t>
  </si>
  <si>
    <t>D. Sanace stávajících konstrukcí a povrchů</t>
  </si>
  <si>
    <t>Oprava stávajících omítek stěn  z 20%,  místnosti 1.02; 1.03; 1.04; 1.07; 1.08</t>
  </si>
  <si>
    <t>Odtranění stávajícího odseparovaného štuku ze stěn  z 50%, místnosti 1.02; 1.03; 1.04; 1.07; 1.08</t>
  </si>
  <si>
    <t>Odtranění stávajícího odseparovaného štuku ze stropu  z 50%, místnosti 1.02; 1.03; 1.04; 1.07; 1.08</t>
  </si>
  <si>
    <t xml:space="preserve">Adhezní můstek strop místností 1.02; 1.03; 1.04; 1.07; 1.08 </t>
  </si>
  <si>
    <t xml:space="preserve">Vyrovnání povrchu stropu stavebním lepidlem </t>
  </si>
  <si>
    <t>Vyštukování stropu materiálem KERAŠTUK,  místnosti 1.02; 1.03; 1.04; 1.07; 1.08</t>
  </si>
  <si>
    <t>E. Ostatní prace</t>
  </si>
  <si>
    <t>Ostatní práce doplněné uchazečem</t>
  </si>
  <si>
    <t>Neoceněný výkaz výměr</t>
  </si>
  <si>
    <t>Dodávka a montáž těsnění včetně těsnění k podlaze kartáč</t>
  </si>
  <si>
    <t>soubot</t>
  </si>
  <si>
    <t>Montáž vložky  bude použita jedna vložka ze vstupních dveří</t>
  </si>
  <si>
    <t>Stavební část soupis dodávek a prací, agregované položky</t>
  </si>
  <si>
    <t>Demontáž stávajících listovních schránek</t>
  </si>
  <si>
    <t>Montáž nových 17 kusů listovních schránek dodá objednatel schránky budou dodány v panelech 2x po 6 kusech,1 x po 3 kusech, 1x po dvou kusech rozměr jedné schránky je 370x330x105</t>
  </si>
  <si>
    <t>práce</t>
  </si>
  <si>
    <t>Celkem bez DPH</t>
  </si>
  <si>
    <t>DPH</t>
  </si>
  <si>
    <t>Celkem včetně DPH</t>
  </si>
  <si>
    <t>%</t>
  </si>
  <si>
    <t>Otvorové výplně</t>
  </si>
  <si>
    <t>Parapet K1 - venkovní parapet 1,8 m</t>
  </si>
  <si>
    <t>Parapet K2 - venkovní parapet 2,7 m</t>
  </si>
  <si>
    <t>Parapet K3 - venkovní parapet 1,2 m</t>
  </si>
  <si>
    <t>Parapet T1 - vnitřní parapet 1,8 m</t>
  </si>
  <si>
    <t>Parapet T2 - vnitřní parapet 2,7 m</t>
  </si>
  <si>
    <t>Parapet T3 - vnitřní parapet 1,2 m</t>
  </si>
  <si>
    <t>Silnoproud soupis dodávek a prací, agregované položky</t>
  </si>
  <si>
    <t>Doplnění stávajícího rozvaděče R1 podle popisu na výkrese E1</t>
  </si>
  <si>
    <t>Výroba a montáž rozvaděče R2 podle výkresu  E2 a obchodního schema rozvaděče R2</t>
  </si>
  <si>
    <t>Dodávka a montáž kabel cyky 3x2,5</t>
  </si>
  <si>
    <t xml:space="preserve">Dodávka a montáž instalačních plastovýc lišt včetně přislušenství </t>
  </si>
  <si>
    <t>Demontáž stávajících elektroinstalačních lišt</t>
  </si>
  <si>
    <t>Montáž vodičů do vysekaných drážek</t>
  </si>
  <si>
    <t xml:space="preserve">Vyskání drážky v příčce a její následné zapravení </t>
  </si>
  <si>
    <t>Krabice instalační do zdiva hluboká</t>
  </si>
  <si>
    <t>Dodávka a montáž zásuvky TANGO dvojnásobná s natočenou dutinkou a clonkami bílá</t>
  </si>
  <si>
    <t>Montáž nástěného svítidla dodávka stavebník</t>
  </si>
  <si>
    <t>Krabice instalační nástěná pohledová</t>
  </si>
  <si>
    <t>Odpojení vypínače</t>
  </si>
  <si>
    <t>Oprava stávajícího rozvaděče R1 + doplnění krycího plechu</t>
  </si>
  <si>
    <t>Výchozí revizní zpráva</t>
  </si>
  <si>
    <t>Protokol o vyzkoušení díla</t>
  </si>
  <si>
    <t>Dokumentace skuečného provedení díla návod k obsluze</t>
  </si>
  <si>
    <t>Ožívení systému</t>
  </si>
  <si>
    <t>Zbývající komponenty nutné k řádnému chodu systému ovládání dvou kusů elektromotorických zámků</t>
  </si>
  <si>
    <t xml:space="preserve">Čip typu přívěšek na klíče, dodávka a zavedení do systému </t>
  </si>
  <si>
    <t>Podomítková čtecí zařízení</t>
  </si>
  <si>
    <t>Dodávka a montáž kabel UTP</t>
  </si>
  <si>
    <t>Doplnění rozvaděče R2 o veškeré součásti nutné k řádnému chodu systému ovládání dvou kusů elektromotorických zámků</t>
  </si>
  <si>
    <t>Slaboproud soupis dodavek a prací, agregované položky</t>
  </si>
  <si>
    <t xml:space="preserve">Zkouška těsnosti spojů </t>
  </si>
  <si>
    <t>připojovacího potrubí</t>
  </si>
  <si>
    <t>Tepelná izolace mirelon dodávka a montáž na zazděné části 15/13</t>
  </si>
  <si>
    <t>Zazděné stupačky</t>
  </si>
  <si>
    <t>Tepelná izolace mirelon dodávka a montáž 35/13</t>
  </si>
  <si>
    <t>Lakování připojovacího potrubí-barva na nerez RAL 9010</t>
  </si>
  <si>
    <t>Dodávka a montáž nového připojovacího potrubí MEIBES 3/8"</t>
  </si>
  <si>
    <t>Zřízení závitu na připojovacím potrubí 3/8"</t>
  </si>
  <si>
    <t>Zkrácení připojovacího potrubí radiátoru kalor</t>
  </si>
  <si>
    <t>Montáž radiátorů včetně pomocného materiálu a transportu do 25m</t>
  </si>
  <si>
    <t>1xzákladní lak, 2xvrchní nátěr, odstín RAL 9010</t>
  </si>
  <si>
    <t>Lakování konzol pro radiátory kalor 160 - přebroušení, odmaštění</t>
  </si>
  <si>
    <t>Dodávka konzol pro radiátory kalor</t>
  </si>
  <si>
    <t>odmaštění, 1xzákladní lak, 2xvrchní nátěr, odstín RAL 9010</t>
  </si>
  <si>
    <t xml:space="preserve">Lakování radiátoru kalor 160/500 sedm článků - přebroušení, </t>
  </si>
  <si>
    <t>Demontáž radiátoru a transport do 25m</t>
  </si>
  <si>
    <t>Ústřední vytápění soupis dodávek a prací, agregované položky</t>
  </si>
  <si>
    <t>Rekapitulace stavebních částí</t>
  </si>
  <si>
    <t>Modernizace portálů - byrový dům V lískách 1780, Praha 4 - Krč</t>
  </si>
  <si>
    <t>Stavební část</t>
  </si>
  <si>
    <t>Výplně otvorů</t>
  </si>
  <si>
    <t>Silnoproud</t>
  </si>
  <si>
    <t>Slaboproud</t>
  </si>
  <si>
    <t>Vytápění</t>
  </si>
  <si>
    <t>Za firmu</t>
  </si>
  <si>
    <t>Remirent stavební s.r.o.</t>
  </si>
  <si>
    <t>vypracoval</t>
  </si>
  <si>
    <t>Ing. Michal Tomšů</t>
  </si>
  <si>
    <t>michal.tomsu@remirentstavebni.cz</t>
  </si>
  <si>
    <t>Dveře D1 - AL dveře 1,5 x 2,4 m, barva bílá</t>
  </si>
  <si>
    <t>Dveře D5 - dveře vnitřní z europrofilů 1,5 x 2,55 m, barva bílá</t>
  </si>
  <si>
    <t>Dveře D4 - dveře vnitřní z europrofilů 1,5 x 2,55 m, barva bílá</t>
  </si>
  <si>
    <t>Dveře D2 - AL dveře 1,5 x 2,4 m, barva hnědá</t>
  </si>
  <si>
    <t>Okno O1 - plastové okno 0,6 x 1,2 m, barva tm. dub (ext) + bílá (int)</t>
  </si>
  <si>
    <t>Okno O2 - plastové okno 0,6 x 1,2 m, barva tm. dub (ext) + bílá (int)</t>
  </si>
  <si>
    <t>Okno O3 - plastové okno 0,6 x 1,2 m, barva tm. dub (ext) + bílá (int)</t>
  </si>
  <si>
    <t>Okno O4 - plastové okno 0,6 x 1,2 m, barva tm. dub (ext) + bílá (int)</t>
  </si>
  <si>
    <t>Okno O5 - plastové okno 0,6 x 1,2 m, barva tm. dub (ext) + bílá (int)</t>
  </si>
  <si>
    <t>Dveře D3 - AL dveře 0,9 x 2,4 m, barva bílá</t>
  </si>
  <si>
    <t>Okno O6 - plastové okno 1,76 x 1,58 m, barva bílá, bez žaluzií</t>
  </si>
  <si>
    <t>Okno O7 - plastové okno 1,8 x 1,8 m, barva tm. dub (ext) + bílá (int), bez žaluzií</t>
  </si>
  <si>
    <t>V Praze 27. 8. 2015</t>
  </si>
  <si>
    <t>Závěrečný úklid místností  1.01 až 1.09</t>
  </si>
  <si>
    <t>kpl</t>
  </si>
  <si>
    <t>Zateplení stěny pod zvonkovým tablem - XPS tl. cca 10 cm, armovaná stěrka, penetrace, probarvená omítka - rozměr cca 0,5 x 1,5 m</t>
  </si>
  <si>
    <t>Dodávka a montáž kabel CYKY 3Jx1,5</t>
  </si>
  <si>
    <t>Dodávka a montáž vypínač č.1 Tango</t>
  </si>
  <si>
    <t>Průraz železobetonovou konstrukcí</t>
  </si>
  <si>
    <t>viz. samostatný rozpočet</t>
  </si>
  <si>
    <t>Přístupový systém</t>
  </si>
  <si>
    <t>modul čtečky 4 FN 231 25.5/C</t>
  </si>
  <si>
    <t>montážní rám 1B - 4FF 127 11.5</t>
  </si>
  <si>
    <t>krabice na omítku 4FF 090 81.5</t>
  </si>
  <si>
    <t>programátor a převodník PPM/USB-RS485</t>
  </si>
  <si>
    <t>zdroj 12V</t>
  </si>
  <si>
    <t xml:space="preserve">přívěšek PK 374 650 410 201 color </t>
  </si>
  <si>
    <t>záložní zdroj 12V/18Ah</t>
  </si>
  <si>
    <t>pomocné relé 12V DC</t>
  </si>
  <si>
    <t>akumulátor 12V/18Ah</t>
  </si>
  <si>
    <t xml:space="preserve">Unisíť duo - BES/Dek - 121207 </t>
  </si>
  <si>
    <t>přístupový systém - 800 účastníků - Tesla Stropkov, typ KARAT</t>
  </si>
  <si>
    <t xml:space="preserve">ks </t>
  </si>
  <si>
    <t>montáž krabic na omítku</t>
  </si>
  <si>
    <t>montáž a zapojení modulů</t>
  </si>
  <si>
    <t>montáž a zapojení zdrojů</t>
  </si>
  <si>
    <t>demontáž, montáž a zapojení DT</t>
  </si>
  <si>
    <t>montáž a zapojení el. zámků</t>
  </si>
  <si>
    <t>oživení a nastavení systému</t>
  </si>
  <si>
    <t>naprogramování čipů</t>
  </si>
  <si>
    <t>funkční zkouška systému</t>
  </si>
  <si>
    <t>instalace sowtvare - naprogramování syst.</t>
  </si>
  <si>
    <t>revize, protokoly</t>
  </si>
  <si>
    <t>projekt</t>
  </si>
  <si>
    <t>skutečný stav - v elektronické podobě</t>
  </si>
  <si>
    <t>domácí telefony</t>
  </si>
  <si>
    <t>telefon Elegant 4FP 211 03</t>
  </si>
  <si>
    <t>elektrický vrátný EVO 4FN 230 97.5</t>
  </si>
  <si>
    <t>tlačítka kódové volby 4FN 230 91.5/P</t>
  </si>
  <si>
    <t>montážní rám 4B 4FF 127 14.5</t>
  </si>
  <si>
    <t>krabice na omítku 4FF 090 84.5</t>
  </si>
  <si>
    <t>popisný modul s podsvitem 4FN 230 92.5</t>
  </si>
  <si>
    <t>Přístupový systém a domácí telefony</t>
  </si>
  <si>
    <t>doprava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</si>
</sst>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wrapText="1"/>
    </xf>
    <xf numFmtId="2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6" xfId="0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2" fontId="0" fillId="0" borderId="6" xfId="0" applyNumberFormat="1" applyFont="1" applyBorder="1" applyAlignment="1">
      <alignment horizontal="center"/>
    </xf>
    <xf numFmtId="0" fontId="0" fillId="0" borderId="2" xfId="0" applyBorder="1"/>
    <xf numFmtId="0" fontId="0" fillId="0" borderId="11" xfId="0" applyBorder="1"/>
    <xf numFmtId="2" fontId="0" fillId="0" borderId="4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/>
    <xf numFmtId="0" fontId="0" fillId="0" borderId="7" xfId="0" applyFill="1" applyBorder="1"/>
    <xf numFmtId="0" fontId="5" fillId="0" borderId="11" xfId="0" applyFont="1" applyBorder="1" applyAlignment="1">
      <alignment horizontal="center" wrapText="1"/>
    </xf>
    <xf numFmtId="9" fontId="0" fillId="0" borderId="0" xfId="0" applyNumberFormat="1"/>
    <xf numFmtId="4" fontId="0" fillId="0" borderId="6" xfId="0" applyNumberFormat="1" applyBorder="1" applyAlignment="1">
      <alignment horizontal="center"/>
    </xf>
    <xf numFmtId="0" fontId="4" fillId="0" borderId="0" xfId="0" applyFont="1" applyFill="1" applyBorder="1"/>
    <xf numFmtId="4" fontId="4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4" fontId="0" fillId="0" borderId="9" xfId="0" applyNumberForma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Fill="1" applyBorder="1"/>
    <xf numFmtId="0" fontId="4" fillId="0" borderId="13" xfId="0" applyFont="1" applyBorder="1"/>
    <xf numFmtId="4" fontId="4" fillId="0" borderId="14" xfId="0" applyNumberFormat="1" applyFont="1" applyFill="1" applyBorder="1" applyAlignment="1">
      <alignment horizontal="center"/>
    </xf>
    <xf numFmtId="0" fontId="4" fillId="0" borderId="15" xfId="0" applyFont="1" applyBorder="1"/>
    <xf numFmtId="4" fontId="0" fillId="0" borderId="0" xfId="0" applyNumberFormat="1"/>
    <xf numFmtId="4" fontId="0" fillId="0" borderId="3" xfId="0" applyNumberFormat="1" applyBorder="1"/>
    <xf numFmtId="4" fontId="0" fillId="0" borderId="4" xfId="0" applyNumberFormat="1" applyBorder="1" applyAlignment="1">
      <alignment horizontal="center" wrapText="1"/>
    </xf>
    <xf numFmtId="0" fontId="0" fillId="0" borderId="8" xfId="0" applyFill="1" applyBorder="1"/>
    <xf numFmtId="0" fontId="0" fillId="0" borderId="8" xfId="0" applyBorder="1"/>
    <xf numFmtId="0" fontId="0" fillId="0" borderId="1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6" xfId="0" applyNumberFormat="1" applyBorder="1"/>
    <xf numFmtId="4" fontId="0" fillId="0" borderId="9" xfId="0" applyNumberFormat="1" applyBorder="1"/>
    <xf numFmtId="0" fontId="0" fillId="0" borderId="18" xfId="0" applyBorder="1"/>
    <xf numFmtId="0" fontId="0" fillId="0" borderId="17" xfId="0" applyBorder="1"/>
    <xf numFmtId="4" fontId="0" fillId="0" borderId="18" xfId="0" applyNumberFormat="1" applyBorder="1"/>
    <xf numFmtId="0" fontId="0" fillId="0" borderId="18" xfId="0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/>
    <xf numFmtId="0" fontId="1" fillId="0" borderId="22" xfId="0" applyFont="1" applyBorder="1" applyAlignment="1">
      <alignment horizont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3" fontId="0" fillId="0" borderId="0" xfId="0" applyNumberFormat="1" applyAlignment="1">
      <alignment horizontal="right" indent="2"/>
    </xf>
    <xf numFmtId="3" fontId="0" fillId="0" borderId="21" xfId="0" applyNumberFormat="1" applyBorder="1" applyAlignment="1">
      <alignment horizontal="right" indent="2"/>
    </xf>
    <xf numFmtId="3" fontId="0" fillId="0" borderId="23" xfId="0" applyNumberFormat="1" applyBorder="1" applyAlignment="1">
      <alignment horizontal="right" wrapText="1" indent="2"/>
    </xf>
    <xf numFmtId="3" fontId="0" fillId="0" borderId="23" xfId="0" applyNumberFormat="1" applyBorder="1" applyAlignment="1">
      <alignment horizontal="right" indent="2"/>
    </xf>
    <xf numFmtId="3" fontId="0" fillId="0" borderId="29" xfId="0" applyNumberFormat="1" applyBorder="1" applyAlignment="1">
      <alignment horizontal="right" indent="2"/>
    </xf>
    <xf numFmtId="3" fontId="4" fillId="0" borderId="9" xfId="0" applyNumberFormat="1" applyFont="1" applyFill="1" applyBorder="1" applyAlignment="1">
      <alignment horizontal="right" indent="2"/>
    </xf>
    <xf numFmtId="3" fontId="0" fillId="0" borderId="9" xfId="0" applyNumberFormat="1" applyFill="1" applyBorder="1" applyAlignment="1">
      <alignment horizontal="right" indent="2"/>
    </xf>
    <xf numFmtId="3" fontId="4" fillId="0" borderId="14" xfId="0" applyNumberFormat="1" applyFont="1" applyFill="1" applyBorder="1" applyAlignment="1">
      <alignment horizontal="right" indent="2"/>
    </xf>
    <xf numFmtId="0" fontId="0" fillId="0" borderId="0" xfId="0" applyAlignment="1">
      <alignment horizontal="left"/>
    </xf>
    <xf numFmtId="0" fontId="7" fillId="0" borderId="0" xfId="1" applyAlignment="1">
      <alignment horizontal="left"/>
    </xf>
    <xf numFmtId="0" fontId="2" fillId="0" borderId="0" xfId="0" applyFont="1" applyAlignment="1">
      <alignment horizontal="left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8" fillId="0" borderId="1" xfId="2" applyBorder="1" applyAlignment="1">
      <alignment horizontal="center"/>
    </xf>
    <xf numFmtId="0" fontId="8" fillId="0" borderId="1" xfId="2" applyBorder="1"/>
    <xf numFmtId="0" fontId="8" fillId="0" borderId="1" xfId="2" applyBorder="1" applyAlignment="1">
      <alignment horizontal="center"/>
    </xf>
    <xf numFmtId="0" fontId="8" fillId="0" borderId="1" xfId="2" applyBorder="1"/>
    <xf numFmtId="0" fontId="3" fillId="0" borderId="2" xfId="0" applyFont="1" applyBorder="1" applyAlignment="1">
      <alignment wrapText="1"/>
    </xf>
    <xf numFmtId="0" fontId="9" fillId="0" borderId="1" xfId="0" applyFont="1" applyBorder="1"/>
    <xf numFmtId="0" fontId="3" fillId="0" borderId="2" xfId="0" applyFont="1" applyBorder="1" applyAlignment="1"/>
    <xf numFmtId="0" fontId="6" fillId="0" borderId="0" xfId="0" applyFont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2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11" xfId="0" applyFont="1" applyBorder="1" applyAlignment="1">
      <alignment horizontal="left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0" fillId="0" borderId="11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33618</xdr:colOff>
      <xdr:row>17</xdr:row>
      <xdr:rowOff>11206</xdr:rowOff>
    </xdr:from>
    <xdr:to>
      <xdr:col>1</xdr:col>
      <xdr:colOff>259391</xdr:colOff>
      <xdr:row>21</xdr:row>
      <xdr:rowOff>179294</xdr:rowOff>
    </xdr:to>
    <xdr:pic>
      <xdr:nvPicPr>
        <xdr:cNvPr id="2" name="obrázek 1" descr="remirent_stavebni_logo-bila_copy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18" y="3395382"/>
          <a:ext cx="830891" cy="9749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chal.tomsu@remirentstavebni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tabSelected="1" zoomScaleNormal="100" workbookViewId="0">
      <selection activeCell="E24" sqref="E24"/>
    </sheetView>
  </sheetViews>
  <sheetFormatPr defaultRowHeight="15" x14ac:dyDescent="0.25"/>
  <cols>
    <col min="1" max="1" width="9.140625" style="1"/>
    <col min="2" max="2" width="6.42578125" customWidth="1"/>
    <col min="5" max="5" width="58.28515625" customWidth="1"/>
    <col min="6" max="6" width="45" style="68" customWidth="1"/>
  </cols>
  <sheetData>
    <row r="2" spans="1:6" ht="26.25" x14ac:dyDescent="0.4">
      <c r="A2" s="88" t="s">
        <v>110</v>
      </c>
      <c r="B2" s="88"/>
      <c r="C2" s="88"/>
      <c r="D2" s="88"/>
      <c r="E2" s="88"/>
      <c r="F2" s="88"/>
    </row>
    <row r="4" spans="1:6" ht="18.75" x14ac:dyDescent="0.25">
      <c r="A4" s="2" t="s">
        <v>109</v>
      </c>
    </row>
    <row r="5" spans="1:6" ht="15.75" thickBot="1" x14ac:dyDescent="0.3"/>
    <row r="6" spans="1:6" x14ac:dyDescent="0.25">
      <c r="A6" s="60"/>
      <c r="B6" s="61"/>
      <c r="C6" s="61"/>
      <c r="D6" s="61"/>
      <c r="E6" s="61"/>
      <c r="F6" s="69"/>
    </row>
    <row r="7" spans="1:6" ht="23.25" x14ac:dyDescent="0.25">
      <c r="A7" s="62" t="s">
        <v>1</v>
      </c>
      <c r="B7" s="54" t="s">
        <v>2</v>
      </c>
      <c r="C7" s="54"/>
      <c r="D7" s="54"/>
      <c r="E7" s="53"/>
      <c r="F7" s="70" t="s">
        <v>6</v>
      </c>
    </row>
    <row r="8" spans="1:6" x14ac:dyDescent="0.25">
      <c r="A8" s="63">
        <v>1</v>
      </c>
      <c r="B8" s="26" t="s">
        <v>111</v>
      </c>
      <c r="C8" s="4"/>
      <c r="D8" s="4"/>
      <c r="E8" s="5"/>
      <c r="F8" s="71">
        <f>Stavebni!I48</f>
        <v>199170.24954099997</v>
      </c>
    </row>
    <row r="9" spans="1:6" x14ac:dyDescent="0.25">
      <c r="A9" s="63">
        <v>2</v>
      </c>
      <c r="B9" s="26" t="s">
        <v>112</v>
      </c>
      <c r="C9" s="4"/>
      <c r="D9" s="4"/>
      <c r="E9" s="5"/>
      <c r="F9" s="71">
        <f>Vyplne!I24</f>
        <v>222276.14999999997</v>
      </c>
    </row>
    <row r="10" spans="1:6" x14ac:dyDescent="0.25">
      <c r="A10" s="63">
        <v>3</v>
      </c>
      <c r="B10" s="26" t="s">
        <v>113</v>
      </c>
      <c r="C10" s="4"/>
      <c r="D10" s="4"/>
      <c r="E10" s="5"/>
      <c r="F10" s="71">
        <f>Silnoproud!I22</f>
        <v>20986.350000000002</v>
      </c>
    </row>
    <row r="11" spans="1:6" x14ac:dyDescent="0.25">
      <c r="A11" s="63">
        <v>4</v>
      </c>
      <c r="B11" s="26" t="s">
        <v>114</v>
      </c>
      <c r="C11" s="4"/>
      <c r="D11" s="4"/>
      <c r="E11" s="5"/>
      <c r="F11" s="71">
        <f>Slaboproud!I17</f>
        <v>6113.1</v>
      </c>
    </row>
    <row r="12" spans="1:6" x14ac:dyDescent="0.25">
      <c r="A12" s="63">
        <v>5</v>
      </c>
      <c r="B12" s="26" t="s">
        <v>173</v>
      </c>
      <c r="C12" s="4"/>
      <c r="D12" s="4"/>
      <c r="E12" s="5"/>
      <c r="F12" s="71">
        <f>Slaboproud!I58</f>
        <v>67601.100000000006</v>
      </c>
    </row>
    <row r="13" spans="1:6" ht="15.75" thickBot="1" x14ac:dyDescent="0.3">
      <c r="A13" s="64">
        <v>6</v>
      </c>
      <c r="B13" s="65" t="s">
        <v>115</v>
      </c>
      <c r="C13" s="66"/>
      <c r="D13" s="66"/>
      <c r="E13" s="67"/>
      <c r="F13" s="72">
        <f>UT!I21</f>
        <v>9945.2000000000007</v>
      </c>
    </row>
    <row r="14" spans="1:6" x14ac:dyDescent="0.25">
      <c r="B14" s="35" t="s">
        <v>57</v>
      </c>
      <c r="F14" s="73">
        <f>SUM(F8:F13)</f>
        <v>526092.14954099979</v>
      </c>
    </row>
    <row r="15" spans="1:6" ht="15.75" thickBot="1" x14ac:dyDescent="0.3">
      <c r="B15" s="37" t="s">
        <v>58</v>
      </c>
      <c r="C15" s="33">
        <v>0.15</v>
      </c>
      <c r="F15" s="74">
        <f>C15*F14</f>
        <v>78913.822431149965</v>
      </c>
    </row>
    <row r="16" spans="1:6" ht="15.75" thickBot="1" x14ac:dyDescent="0.3">
      <c r="A16" s="39"/>
      <c r="B16" s="40" t="s">
        <v>59</v>
      </c>
      <c r="C16" s="41"/>
      <c r="D16" s="41"/>
      <c r="E16" s="41"/>
      <c r="F16" s="75">
        <f>SUM(F14:F15)</f>
        <v>605005.9719721498</v>
      </c>
    </row>
    <row r="18" spans="3:6" x14ac:dyDescent="0.25">
      <c r="C18" s="76" t="s">
        <v>116</v>
      </c>
      <c r="F18" s="68" t="s">
        <v>133</v>
      </c>
    </row>
    <row r="19" spans="3:6" ht="18.75" x14ac:dyDescent="0.3">
      <c r="C19" s="78" t="s">
        <v>117</v>
      </c>
    </row>
    <row r="20" spans="3:6" x14ac:dyDescent="0.25">
      <c r="C20" s="76" t="s">
        <v>118</v>
      </c>
    </row>
    <row r="21" spans="3:6" x14ac:dyDescent="0.25">
      <c r="C21" s="76" t="s">
        <v>119</v>
      </c>
    </row>
    <row r="22" spans="3:6" x14ac:dyDescent="0.25">
      <c r="C22" s="77" t="s">
        <v>120</v>
      </c>
    </row>
  </sheetData>
  <mergeCells count="1">
    <mergeCell ref="A2:F2"/>
  </mergeCells>
  <hyperlinks>
    <hyperlink ref="C22" r:id="rId1"/>
  </hyperlinks>
  <pageMargins left="0.70866141732283472" right="0.70866141732283472" top="0.78740157480314965" bottom="0.78740157480314965" header="0.31496062992125984" footer="0.31496062992125984"/>
  <pageSetup paperSize="9" scale="93" orientation="landscape" verticalDpi="0" r:id="rId2"/>
  <colBreaks count="1" manualBreakCount="1">
    <brk id="6" max="1048575" man="1"/>
  </col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="80" zoomScaleNormal="80" workbookViewId="0">
      <selection activeCell="N12" sqref="N12"/>
    </sheetView>
  </sheetViews>
  <sheetFormatPr defaultRowHeight="15" x14ac:dyDescent="0.25"/>
  <cols>
    <col min="1" max="1" width="9.140625" style="1"/>
    <col min="5" max="5" width="42.7109375" customWidth="1"/>
    <col min="8" max="8" width="12.28515625" customWidth="1"/>
    <col min="9" max="9" width="12.42578125" bestFit="1" customWidth="1"/>
  </cols>
  <sheetData>
    <row r="1" spans="1:11" ht="18.75" x14ac:dyDescent="0.25">
      <c r="A1" s="2" t="s">
        <v>49</v>
      </c>
      <c r="B1" t="s">
        <v>53</v>
      </c>
    </row>
    <row r="3" spans="1:11" x14ac:dyDescent="0.25">
      <c r="A3" s="3" t="s">
        <v>0</v>
      </c>
      <c r="B3" s="4"/>
      <c r="C3" s="4"/>
      <c r="D3" s="4"/>
      <c r="E3" s="4"/>
      <c r="F3" s="4"/>
      <c r="G3" s="4"/>
      <c r="H3" s="4"/>
      <c r="I3" s="4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12" t="s">
        <v>6</v>
      </c>
      <c r="J4" s="4" t="s">
        <v>8</v>
      </c>
      <c r="K4" s="5"/>
    </row>
    <row r="5" spans="1:11" ht="15.75" x14ac:dyDescent="0.25">
      <c r="A5" s="92" t="s">
        <v>30</v>
      </c>
      <c r="B5" s="93"/>
      <c r="C5" s="93"/>
      <c r="D5" s="93"/>
      <c r="E5" s="94"/>
      <c r="F5" s="11"/>
      <c r="G5" s="11"/>
      <c r="H5" s="22"/>
      <c r="I5" s="22"/>
      <c r="J5" s="6"/>
      <c r="K5" s="7"/>
    </row>
    <row r="6" spans="1:11" x14ac:dyDescent="0.25">
      <c r="A6" s="9">
        <v>1</v>
      </c>
      <c r="B6" s="6" t="s">
        <v>21</v>
      </c>
      <c r="C6" s="6"/>
      <c r="D6" s="6"/>
      <c r="E6" s="7"/>
      <c r="F6" s="11" t="s">
        <v>7</v>
      </c>
      <c r="G6" s="11">
        <v>1</v>
      </c>
      <c r="H6" s="11">
        <v>2185</v>
      </c>
      <c r="I6" s="34">
        <f t="shared" ref="I6:I14" si="0">H6*G6</f>
        <v>2185</v>
      </c>
      <c r="J6" s="6"/>
      <c r="K6" s="7"/>
    </row>
    <row r="7" spans="1:11" x14ac:dyDescent="0.25">
      <c r="A7" s="17">
        <v>2</v>
      </c>
      <c r="B7" s="21" t="s">
        <v>22</v>
      </c>
      <c r="C7" s="21"/>
      <c r="D7" s="21"/>
      <c r="E7" s="21"/>
      <c r="F7" s="10" t="s">
        <v>7</v>
      </c>
      <c r="G7" s="10">
        <v>1</v>
      </c>
      <c r="H7" s="11">
        <v>1552.5</v>
      </c>
      <c r="I7" s="34">
        <f t="shared" si="0"/>
        <v>1552.5</v>
      </c>
      <c r="J7" s="6"/>
      <c r="K7" s="7"/>
    </row>
    <row r="8" spans="1:11" ht="15" customHeight="1" x14ac:dyDescent="0.25">
      <c r="A8" s="13"/>
      <c r="B8" s="99" t="s">
        <v>23</v>
      </c>
      <c r="C8" s="99"/>
      <c r="D8" s="99"/>
      <c r="E8" s="99"/>
      <c r="F8" s="11" t="s">
        <v>7</v>
      </c>
      <c r="G8" s="11">
        <v>2</v>
      </c>
      <c r="H8" s="11">
        <v>345</v>
      </c>
      <c r="I8" s="34">
        <f t="shared" si="0"/>
        <v>690</v>
      </c>
      <c r="J8" s="6"/>
      <c r="K8" s="7"/>
    </row>
    <row r="9" spans="1:11" ht="15" customHeight="1" x14ac:dyDescent="0.25">
      <c r="A9" s="13"/>
      <c r="B9" s="99" t="s">
        <v>52</v>
      </c>
      <c r="C9" s="99"/>
      <c r="D9" s="99"/>
      <c r="E9" s="99"/>
      <c r="F9" s="11" t="s">
        <v>7</v>
      </c>
      <c r="G9" s="11">
        <v>1</v>
      </c>
      <c r="H9" s="11">
        <v>23</v>
      </c>
      <c r="I9" s="34">
        <f t="shared" si="0"/>
        <v>23</v>
      </c>
      <c r="J9" s="6"/>
      <c r="K9" s="7"/>
    </row>
    <row r="10" spans="1:11" x14ac:dyDescent="0.25">
      <c r="A10" s="13"/>
      <c r="B10" s="31" t="s">
        <v>24</v>
      </c>
      <c r="C10" s="30"/>
      <c r="D10" s="30"/>
      <c r="E10" s="30"/>
      <c r="F10" s="11" t="s">
        <v>7</v>
      </c>
      <c r="G10" s="11">
        <v>1</v>
      </c>
      <c r="H10" s="11">
        <v>57.5</v>
      </c>
      <c r="I10" s="34">
        <f t="shared" si="0"/>
        <v>57.5</v>
      </c>
      <c r="J10" s="6"/>
      <c r="K10" s="7"/>
    </row>
    <row r="11" spans="1:11" x14ac:dyDescent="0.25">
      <c r="A11" s="13"/>
      <c r="B11" s="110" t="s">
        <v>25</v>
      </c>
      <c r="C11" s="97"/>
      <c r="D11" s="97"/>
      <c r="E11" s="98"/>
      <c r="F11" s="11" t="s">
        <v>7</v>
      </c>
      <c r="G11" s="11">
        <v>1</v>
      </c>
      <c r="H11" s="11">
        <v>138</v>
      </c>
      <c r="I11" s="34">
        <f t="shared" si="0"/>
        <v>138</v>
      </c>
      <c r="J11" s="6"/>
      <c r="K11" s="7"/>
    </row>
    <row r="12" spans="1:11" x14ac:dyDescent="0.25">
      <c r="A12" s="13"/>
      <c r="B12" s="110" t="s">
        <v>26</v>
      </c>
      <c r="C12" s="97"/>
      <c r="D12" s="97"/>
      <c r="E12" s="98"/>
      <c r="F12" s="11" t="s">
        <v>11</v>
      </c>
      <c r="G12" s="19">
        <f>2*0.6*2.25+0.9*0.25</f>
        <v>2.9249999999999998</v>
      </c>
      <c r="H12" s="11">
        <v>1207.5</v>
      </c>
      <c r="I12" s="34">
        <f t="shared" si="0"/>
        <v>3531.9375</v>
      </c>
      <c r="J12" s="6"/>
      <c r="K12" s="7"/>
    </row>
    <row r="13" spans="1:11" x14ac:dyDescent="0.25">
      <c r="A13" s="13"/>
      <c r="B13" s="95" t="s">
        <v>50</v>
      </c>
      <c r="C13" s="90"/>
      <c r="D13" s="90"/>
      <c r="E13" s="91"/>
      <c r="F13" s="11" t="s">
        <v>51</v>
      </c>
      <c r="G13" s="19">
        <v>1</v>
      </c>
      <c r="H13" s="11">
        <v>166.75</v>
      </c>
      <c r="I13" s="34">
        <f t="shared" si="0"/>
        <v>166.75</v>
      </c>
      <c r="J13" s="6"/>
      <c r="K13" s="7"/>
    </row>
    <row r="14" spans="1:11" x14ac:dyDescent="0.25">
      <c r="A14" s="13"/>
      <c r="B14" s="110" t="s">
        <v>27</v>
      </c>
      <c r="C14" s="97"/>
      <c r="D14" s="97"/>
      <c r="E14" s="98"/>
      <c r="F14" s="11" t="s">
        <v>28</v>
      </c>
      <c r="G14" s="11">
        <v>1</v>
      </c>
      <c r="H14" s="11">
        <v>402.5</v>
      </c>
      <c r="I14" s="34">
        <f t="shared" si="0"/>
        <v>402.5</v>
      </c>
      <c r="J14" s="6"/>
      <c r="K14" s="7"/>
    </row>
    <row r="15" spans="1:11" x14ac:dyDescent="0.25">
      <c r="A15" s="96" t="s">
        <v>31</v>
      </c>
      <c r="B15" s="97"/>
      <c r="C15" s="97"/>
      <c r="D15" s="97"/>
      <c r="E15" s="98"/>
      <c r="F15" s="11"/>
      <c r="G15" s="11"/>
      <c r="H15" s="11"/>
      <c r="I15" s="11"/>
      <c r="J15" s="6"/>
      <c r="K15" s="7"/>
    </row>
    <row r="16" spans="1:11" ht="30" customHeight="1" x14ac:dyDescent="0.25">
      <c r="A16" s="32">
        <v>3</v>
      </c>
      <c r="B16" s="99" t="s">
        <v>29</v>
      </c>
      <c r="C16" s="99"/>
      <c r="D16" s="99"/>
      <c r="E16" s="99"/>
      <c r="F16" s="11" t="s">
        <v>28</v>
      </c>
      <c r="G16" s="11">
        <v>1</v>
      </c>
      <c r="H16" s="11">
        <v>7346.2</v>
      </c>
      <c r="I16" s="34">
        <f>H16*G16</f>
        <v>7346.2</v>
      </c>
      <c r="J16" s="6"/>
      <c r="K16" s="7"/>
    </row>
    <row r="17" spans="1:11" x14ac:dyDescent="0.25">
      <c r="A17" s="100" t="s">
        <v>32</v>
      </c>
      <c r="B17" s="101"/>
      <c r="C17" s="101"/>
      <c r="D17" s="101"/>
      <c r="E17" s="102"/>
      <c r="F17" s="16"/>
      <c r="G17" s="16"/>
      <c r="H17" s="16"/>
      <c r="I17" s="16"/>
      <c r="J17" s="14"/>
      <c r="K17" s="15"/>
    </row>
    <row r="18" spans="1:11" ht="45" customHeight="1" x14ac:dyDescent="0.25">
      <c r="A18" s="20">
        <v>4</v>
      </c>
      <c r="B18" s="89" t="s">
        <v>9</v>
      </c>
      <c r="C18" s="90"/>
      <c r="D18" s="90"/>
      <c r="E18" s="91"/>
      <c r="F18" s="10" t="s">
        <v>7</v>
      </c>
      <c r="G18" s="10">
        <v>2</v>
      </c>
      <c r="H18" s="11">
        <v>920</v>
      </c>
      <c r="I18" s="34">
        <f t="shared" ref="I18:I27" si="1">H18*G18</f>
        <v>1840</v>
      </c>
      <c r="J18" s="6"/>
      <c r="K18" s="7"/>
    </row>
    <row r="19" spans="1:11" x14ac:dyDescent="0.25">
      <c r="A19" s="9">
        <v>5</v>
      </c>
      <c r="B19" s="103" t="s">
        <v>10</v>
      </c>
      <c r="C19" s="97"/>
      <c r="D19" s="97"/>
      <c r="E19" s="98"/>
      <c r="F19" s="11" t="s">
        <v>11</v>
      </c>
      <c r="G19" s="11">
        <v>2</v>
      </c>
      <c r="H19" s="11">
        <v>17.25</v>
      </c>
      <c r="I19" s="34">
        <f t="shared" si="1"/>
        <v>34.5</v>
      </c>
      <c r="J19" s="6"/>
      <c r="K19" s="7"/>
    </row>
    <row r="20" spans="1:11" x14ac:dyDescent="0.25">
      <c r="A20" s="9">
        <v>6</v>
      </c>
      <c r="B20" s="6" t="s">
        <v>15</v>
      </c>
      <c r="C20" s="6"/>
      <c r="D20" s="6"/>
      <c r="E20" s="7"/>
      <c r="F20" s="11" t="s">
        <v>11</v>
      </c>
      <c r="G20" s="11">
        <f>2.8*0.6+1.8*1+3.7*0.8+1.9*1.8</f>
        <v>9.86</v>
      </c>
      <c r="H20" s="11">
        <v>1921.65</v>
      </c>
      <c r="I20" s="34">
        <f t="shared" si="1"/>
        <v>18947.469000000001</v>
      </c>
      <c r="J20" s="6"/>
      <c r="K20" s="7"/>
    </row>
    <row r="21" spans="1:11" ht="30" customHeight="1" x14ac:dyDescent="0.25">
      <c r="A21" s="9">
        <v>7</v>
      </c>
      <c r="B21" s="6" t="s">
        <v>16</v>
      </c>
      <c r="C21" s="6"/>
      <c r="D21" s="6"/>
      <c r="E21" s="7"/>
      <c r="F21" s="11" t="s">
        <v>11</v>
      </c>
      <c r="G21" s="19">
        <f>0.42*2.55+0.8*2.55+0.27*2.55</f>
        <v>3.7994999999999997</v>
      </c>
      <c r="H21" s="11">
        <v>1207.5</v>
      </c>
      <c r="I21" s="34">
        <f t="shared" si="1"/>
        <v>4587.8962499999998</v>
      </c>
      <c r="J21" s="6"/>
      <c r="K21" s="7"/>
    </row>
    <row r="22" spans="1:11" ht="30" customHeight="1" x14ac:dyDescent="0.25">
      <c r="A22" s="9">
        <v>8</v>
      </c>
      <c r="B22" s="89" t="s">
        <v>33</v>
      </c>
      <c r="C22" s="90"/>
      <c r="D22" s="90"/>
      <c r="E22" s="91"/>
      <c r="F22" s="23" t="s">
        <v>34</v>
      </c>
      <c r="G22" s="19"/>
      <c r="H22" s="11">
        <v>0</v>
      </c>
      <c r="I22" s="34">
        <f t="shared" si="1"/>
        <v>0</v>
      </c>
      <c r="J22" s="6"/>
      <c r="K22" s="7"/>
    </row>
    <row r="23" spans="1:11" ht="30" customHeight="1" x14ac:dyDescent="0.25">
      <c r="A23" s="9">
        <v>9</v>
      </c>
      <c r="B23" s="105" t="s">
        <v>35</v>
      </c>
      <c r="C23" s="106"/>
      <c r="D23" s="106"/>
      <c r="E23" s="107"/>
      <c r="F23" s="24" t="s">
        <v>11</v>
      </c>
      <c r="G23" s="24">
        <f>2*G20+0.375*2.5*4+0.1*2*2.5</f>
        <v>23.97</v>
      </c>
      <c r="H23" s="11">
        <v>17.25</v>
      </c>
      <c r="I23" s="34">
        <f t="shared" si="1"/>
        <v>413.48249999999996</v>
      </c>
      <c r="J23" s="6"/>
      <c r="K23" s="7"/>
    </row>
    <row r="24" spans="1:11" ht="30" customHeight="1" x14ac:dyDescent="0.25">
      <c r="A24" s="9">
        <v>10</v>
      </c>
      <c r="B24" s="105" t="s">
        <v>36</v>
      </c>
      <c r="C24" s="106"/>
      <c r="D24" s="106"/>
      <c r="E24" s="107"/>
      <c r="F24" s="24" t="s">
        <v>11</v>
      </c>
      <c r="G24" s="25">
        <f>G23</f>
        <v>23.97</v>
      </c>
      <c r="H24" s="11">
        <v>181.7</v>
      </c>
      <c r="I24" s="34">
        <f t="shared" si="1"/>
        <v>4355.3489999999993</v>
      </c>
      <c r="J24" s="6"/>
      <c r="K24" s="7"/>
    </row>
    <row r="25" spans="1:11" ht="30" customHeight="1" x14ac:dyDescent="0.25">
      <c r="A25" s="9">
        <v>11</v>
      </c>
      <c r="B25" s="89" t="s">
        <v>37</v>
      </c>
      <c r="C25" s="90"/>
      <c r="D25" s="90"/>
      <c r="E25" s="91"/>
      <c r="F25" s="24" t="s">
        <v>11</v>
      </c>
      <c r="G25" s="19">
        <f>G20+0.1*2*2.5</f>
        <v>10.36</v>
      </c>
      <c r="H25" s="11">
        <v>177.1</v>
      </c>
      <c r="I25" s="34">
        <f t="shared" si="1"/>
        <v>1834.7559999999999</v>
      </c>
      <c r="J25" s="6"/>
      <c r="K25" s="7"/>
    </row>
    <row r="26" spans="1:11" ht="30" customHeight="1" x14ac:dyDescent="0.25">
      <c r="A26" s="9">
        <v>12</v>
      </c>
      <c r="B26" s="89" t="s">
        <v>39</v>
      </c>
      <c r="C26" s="90"/>
      <c r="D26" s="90"/>
      <c r="E26" s="91"/>
      <c r="F26" s="24" t="s">
        <v>11</v>
      </c>
      <c r="G26" s="19">
        <v>10.36</v>
      </c>
      <c r="H26" s="11">
        <v>50.6</v>
      </c>
      <c r="I26" s="34">
        <f t="shared" si="1"/>
        <v>524.21600000000001</v>
      </c>
      <c r="J26" s="6"/>
      <c r="K26" s="7"/>
    </row>
    <row r="27" spans="1:11" ht="30" customHeight="1" x14ac:dyDescent="0.25">
      <c r="A27" s="9">
        <v>13</v>
      </c>
      <c r="B27" s="89" t="s">
        <v>38</v>
      </c>
      <c r="C27" s="90"/>
      <c r="D27" s="90"/>
      <c r="E27" s="91"/>
      <c r="F27" s="24" t="s">
        <v>11</v>
      </c>
      <c r="G27" s="19">
        <f>G24-G25</f>
        <v>13.61</v>
      </c>
      <c r="H27" s="11">
        <v>253</v>
      </c>
      <c r="I27" s="34">
        <f t="shared" si="1"/>
        <v>3443.33</v>
      </c>
      <c r="J27" s="6"/>
      <c r="K27" s="7"/>
    </row>
    <row r="28" spans="1:11" ht="30" customHeight="1" x14ac:dyDescent="0.25">
      <c r="A28" s="96" t="s">
        <v>40</v>
      </c>
      <c r="B28" s="108"/>
      <c r="C28" s="108"/>
      <c r="D28" s="108"/>
      <c r="E28" s="109"/>
      <c r="F28" s="24"/>
      <c r="G28" s="19"/>
      <c r="H28" s="7"/>
      <c r="I28" s="7"/>
      <c r="J28" s="6"/>
      <c r="K28" s="7"/>
    </row>
    <row r="29" spans="1:11" ht="30" customHeight="1" x14ac:dyDescent="0.25">
      <c r="A29" s="9">
        <v>14</v>
      </c>
      <c r="B29" s="89" t="s">
        <v>42</v>
      </c>
      <c r="C29" s="90"/>
      <c r="D29" s="90"/>
      <c r="E29" s="91"/>
      <c r="F29" s="11" t="s">
        <v>11</v>
      </c>
      <c r="G29" s="19">
        <f>((2*5.3+2.1)*2.55-1.25*1.97-0.9*1.97)+((2*5.3+3.42)*2.55-0.9*1.97)+(2*(0.6+0.08+2.12+4.34)*2.55-2*1.25*1.97-0.9*2+0.2*(2+0.9+2))+((2*5.2+2.1)*2.55-1.25*1.97-0.9*1.97)+((2*5.2+3.34)*2.55-0.9*2)</f>
        <v>153.673</v>
      </c>
      <c r="H29" s="11">
        <v>28.75</v>
      </c>
      <c r="I29" s="34">
        <f t="shared" ref="I29:I43" si="2">H29*G29</f>
        <v>4418.0987500000001</v>
      </c>
      <c r="J29" s="6"/>
      <c r="K29" s="7"/>
    </row>
    <row r="30" spans="1:11" ht="30" customHeight="1" x14ac:dyDescent="0.25">
      <c r="A30" s="9">
        <v>15</v>
      </c>
      <c r="B30" s="89" t="s">
        <v>12</v>
      </c>
      <c r="C30" s="90"/>
      <c r="D30" s="90"/>
      <c r="E30" s="91"/>
      <c r="F30" s="11" t="s">
        <v>11</v>
      </c>
      <c r="G30" s="19">
        <f>G29</f>
        <v>153.673</v>
      </c>
      <c r="H30" s="11">
        <v>19.55</v>
      </c>
      <c r="I30" s="34">
        <f t="shared" si="2"/>
        <v>3004.3071500000001</v>
      </c>
      <c r="J30" s="6"/>
      <c r="K30" s="7"/>
    </row>
    <row r="31" spans="1:11" ht="30" customHeight="1" x14ac:dyDescent="0.25">
      <c r="A31" s="9">
        <v>16</v>
      </c>
      <c r="B31" s="89" t="s">
        <v>41</v>
      </c>
      <c r="C31" s="90"/>
      <c r="D31" s="90"/>
      <c r="E31" s="91"/>
      <c r="F31" s="11" t="s">
        <v>11</v>
      </c>
      <c r="G31" s="19">
        <f>((2*5.3+2.1)*2.55-1.25*1.97-0.9*1.97)+((2*5.3+3.42)*2.55-0.9*1.97)+(2*(0.6+0.08+2.12+4.34)*2.55-2*1.25*1.97-0.9*2+0.2*(2+0.9+2))+((2*5.2+2.1)*2.55-1.25*1.97-0.9*1.97)+((2*5.2+3.34)*2.55-0.9*2)</f>
        <v>153.673</v>
      </c>
      <c r="H31" s="11">
        <v>189.75</v>
      </c>
      <c r="I31" s="34">
        <f t="shared" si="2"/>
        <v>29159.45175</v>
      </c>
      <c r="J31" s="6"/>
      <c r="K31" s="7"/>
    </row>
    <row r="32" spans="1:11" ht="30" customHeight="1" x14ac:dyDescent="0.25">
      <c r="A32" s="9">
        <v>17</v>
      </c>
      <c r="B32" s="89" t="s">
        <v>13</v>
      </c>
      <c r="C32" s="90"/>
      <c r="D32" s="90"/>
      <c r="E32" s="91"/>
      <c r="F32" s="11" t="s">
        <v>11</v>
      </c>
      <c r="G32" s="19">
        <f>G31</f>
        <v>153.673</v>
      </c>
      <c r="H32" s="11">
        <v>181.7</v>
      </c>
      <c r="I32" s="34">
        <f t="shared" si="2"/>
        <v>27922.384099999999</v>
      </c>
      <c r="J32" s="6"/>
      <c r="K32" s="7"/>
    </row>
    <row r="33" spans="1:11" ht="30" customHeight="1" x14ac:dyDescent="0.25">
      <c r="A33" s="9">
        <v>18</v>
      </c>
      <c r="B33" s="89" t="s">
        <v>14</v>
      </c>
      <c r="C33" s="90"/>
      <c r="D33" s="90"/>
      <c r="E33" s="91"/>
      <c r="F33" s="11" t="s">
        <v>11</v>
      </c>
      <c r="G33" s="19">
        <f>G31</f>
        <v>153.673</v>
      </c>
      <c r="H33" s="11">
        <v>177.1</v>
      </c>
      <c r="I33" s="34">
        <f t="shared" si="2"/>
        <v>27215.488300000001</v>
      </c>
      <c r="J33" s="6"/>
      <c r="K33" s="7"/>
    </row>
    <row r="34" spans="1:11" ht="30" customHeight="1" x14ac:dyDescent="0.25">
      <c r="A34" s="20">
        <v>19</v>
      </c>
      <c r="B34" s="89" t="s">
        <v>43</v>
      </c>
      <c r="C34" s="90"/>
      <c r="D34" s="90"/>
      <c r="E34" s="91"/>
      <c r="F34" s="10" t="s">
        <v>11</v>
      </c>
      <c r="G34" s="28">
        <f>12.2+18.1+10.2+17.4+12</f>
        <v>69.900000000000006</v>
      </c>
      <c r="H34" s="11">
        <v>28.75</v>
      </c>
      <c r="I34" s="34">
        <f t="shared" si="2"/>
        <v>2009.6250000000002</v>
      </c>
      <c r="J34" s="6"/>
      <c r="K34" s="7"/>
    </row>
    <row r="35" spans="1:11" ht="30" customHeight="1" x14ac:dyDescent="0.25">
      <c r="A35" s="9">
        <v>20</v>
      </c>
      <c r="B35" s="103" t="s">
        <v>44</v>
      </c>
      <c r="C35" s="97"/>
      <c r="D35" s="97"/>
      <c r="E35" s="98"/>
      <c r="F35" s="11" t="s">
        <v>11</v>
      </c>
      <c r="G35" s="28">
        <f t="shared" ref="G35:G37" si="3">12.2+18.1+10.2+17.4+12</f>
        <v>69.900000000000006</v>
      </c>
      <c r="H35" s="11">
        <v>17.25</v>
      </c>
      <c r="I35" s="34">
        <f t="shared" si="2"/>
        <v>1205.7750000000001</v>
      </c>
      <c r="J35" s="6"/>
      <c r="K35" s="7"/>
    </row>
    <row r="36" spans="1:11" ht="30" customHeight="1" x14ac:dyDescent="0.25">
      <c r="A36" s="9">
        <v>21</v>
      </c>
      <c r="B36" s="103" t="s">
        <v>45</v>
      </c>
      <c r="C36" s="97"/>
      <c r="D36" s="97"/>
      <c r="E36" s="98"/>
      <c r="F36" s="11" t="s">
        <v>11</v>
      </c>
      <c r="G36" s="28">
        <f t="shared" si="3"/>
        <v>69.900000000000006</v>
      </c>
      <c r="H36" s="11">
        <v>181.7</v>
      </c>
      <c r="I36" s="34">
        <f t="shared" si="2"/>
        <v>12700.83</v>
      </c>
      <c r="J36" s="6"/>
      <c r="K36" s="7"/>
    </row>
    <row r="37" spans="1:11" ht="30" customHeight="1" x14ac:dyDescent="0.25">
      <c r="A37" s="9">
        <v>22</v>
      </c>
      <c r="B37" s="89" t="s">
        <v>46</v>
      </c>
      <c r="C37" s="90"/>
      <c r="D37" s="90"/>
      <c r="E37" s="91"/>
      <c r="F37" s="11" t="s">
        <v>11</v>
      </c>
      <c r="G37" s="28">
        <f t="shared" si="3"/>
        <v>69.900000000000006</v>
      </c>
      <c r="H37" s="11">
        <v>177.1</v>
      </c>
      <c r="I37" s="34">
        <f t="shared" si="2"/>
        <v>12379.29</v>
      </c>
      <c r="J37" s="6"/>
      <c r="K37" s="7"/>
    </row>
    <row r="38" spans="1:11" ht="30" customHeight="1" x14ac:dyDescent="0.25">
      <c r="A38" s="9">
        <v>23</v>
      </c>
      <c r="B38" s="103" t="s">
        <v>39</v>
      </c>
      <c r="C38" s="97"/>
      <c r="D38" s="97"/>
      <c r="E38" s="98"/>
      <c r="F38" s="9" t="s">
        <v>11</v>
      </c>
      <c r="G38" s="29">
        <f>153.67+G37</f>
        <v>223.57</v>
      </c>
      <c r="H38" s="11">
        <v>50.6</v>
      </c>
      <c r="I38" s="34">
        <f t="shared" si="2"/>
        <v>11312.642</v>
      </c>
      <c r="J38" s="6"/>
      <c r="K38" s="7"/>
    </row>
    <row r="39" spans="1:11" ht="30" customHeight="1" x14ac:dyDescent="0.25">
      <c r="A39" s="9">
        <v>24</v>
      </c>
      <c r="B39" s="103" t="s">
        <v>18</v>
      </c>
      <c r="C39" s="97"/>
      <c r="D39" s="97"/>
      <c r="E39" s="98"/>
      <c r="F39" s="9" t="s">
        <v>17</v>
      </c>
      <c r="G39" s="9">
        <f>2*(0.6+1.2)*8</f>
        <v>28.799999999999997</v>
      </c>
      <c r="H39" s="11">
        <v>184</v>
      </c>
      <c r="I39" s="34">
        <f t="shared" si="2"/>
        <v>5299.2</v>
      </c>
      <c r="J39" s="6"/>
      <c r="K39" s="7"/>
    </row>
    <row r="40" spans="1:11" ht="30" customHeight="1" x14ac:dyDescent="0.25">
      <c r="A40" s="20">
        <v>25</v>
      </c>
      <c r="B40" s="89" t="s">
        <v>19</v>
      </c>
      <c r="C40" s="90"/>
      <c r="D40" s="90"/>
      <c r="E40" s="91"/>
      <c r="F40" s="20" t="s">
        <v>17</v>
      </c>
      <c r="G40" s="20">
        <f>G39-8*1.2</f>
        <v>19.199999999999996</v>
      </c>
      <c r="H40" s="11">
        <v>201.25</v>
      </c>
      <c r="I40" s="34">
        <f t="shared" si="2"/>
        <v>3863.9999999999991</v>
      </c>
      <c r="J40" s="6"/>
      <c r="K40" s="7"/>
    </row>
    <row r="41" spans="1:11" ht="30" customHeight="1" x14ac:dyDescent="0.25">
      <c r="A41" s="20">
        <v>26</v>
      </c>
      <c r="B41" s="104" t="s">
        <v>20</v>
      </c>
      <c r="C41" s="104"/>
      <c r="D41" s="104"/>
      <c r="E41" s="104"/>
      <c r="F41" s="20" t="s">
        <v>17</v>
      </c>
      <c r="G41" s="20">
        <f>G40</f>
        <v>19.199999999999996</v>
      </c>
      <c r="H41" s="11">
        <v>48.3</v>
      </c>
      <c r="I41" s="34">
        <f t="shared" si="2"/>
        <v>927.35999999999979</v>
      </c>
      <c r="J41" s="6"/>
      <c r="K41" s="7"/>
    </row>
    <row r="42" spans="1:11" ht="30" customHeight="1" x14ac:dyDescent="0.25">
      <c r="A42" s="20">
        <v>27</v>
      </c>
      <c r="B42" s="89" t="s">
        <v>54</v>
      </c>
      <c r="C42" s="90"/>
      <c r="D42" s="90"/>
      <c r="E42" s="91"/>
      <c r="F42" s="20" t="s">
        <v>28</v>
      </c>
      <c r="G42" s="20"/>
      <c r="H42" s="11">
        <v>230</v>
      </c>
      <c r="I42" s="34">
        <f t="shared" si="2"/>
        <v>0</v>
      </c>
      <c r="J42" s="6"/>
      <c r="K42" s="7"/>
    </row>
    <row r="43" spans="1:11" ht="45" customHeight="1" x14ac:dyDescent="0.25">
      <c r="A43" s="20">
        <v>28</v>
      </c>
      <c r="B43" s="89" t="s">
        <v>55</v>
      </c>
      <c r="C43" s="90"/>
      <c r="D43" s="90"/>
      <c r="E43" s="91"/>
      <c r="F43" s="20" t="s">
        <v>28</v>
      </c>
      <c r="G43" s="20"/>
      <c r="H43" s="11">
        <v>1150</v>
      </c>
      <c r="I43" s="34">
        <f t="shared" si="2"/>
        <v>0</v>
      </c>
      <c r="J43" s="6"/>
      <c r="K43" s="7"/>
    </row>
    <row r="44" spans="1:11" ht="30" customHeight="1" x14ac:dyDescent="0.25">
      <c r="A44" s="92" t="s">
        <v>47</v>
      </c>
      <c r="B44" s="93"/>
      <c r="C44" s="93"/>
      <c r="D44" s="93"/>
      <c r="E44" s="94"/>
      <c r="F44" s="20"/>
      <c r="G44" s="20"/>
      <c r="H44" s="21"/>
      <c r="I44" s="26"/>
      <c r="J44" s="27"/>
      <c r="K44" s="7"/>
    </row>
    <row r="45" spans="1:11" ht="30" customHeight="1" x14ac:dyDescent="0.25">
      <c r="A45" s="20">
        <v>29</v>
      </c>
      <c r="B45" s="89" t="s">
        <v>134</v>
      </c>
      <c r="C45" s="90"/>
      <c r="D45" s="90"/>
      <c r="E45" s="91"/>
      <c r="F45" s="20" t="s">
        <v>28</v>
      </c>
      <c r="G45" s="20">
        <v>1</v>
      </c>
      <c r="H45" s="11">
        <v>575</v>
      </c>
      <c r="I45" s="34">
        <f>H45*G45</f>
        <v>575</v>
      </c>
      <c r="J45" s="6"/>
      <c r="K45" s="7"/>
    </row>
    <row r="46" spans="1:11" ht="30" customHeight="1" x14ac:dyDescent="0.25">
      <c r="A46" s="20">
        <v>30</v>
      </c>
      <c r="B46" s="89" t="s">
        <v>48</v>
      </c>
      <c r="C46" s="90"/>
      <c r="D46" s="90"/>
      <c r="E46" s="91"/>
      <c r="F46" s="20" t="s">
        <v>60</v>
      </c>
      <c r="G46" s="20">
        <v>2</v>
      </c>
      <c r="H46" s="11">
        <v>2004.9556204999999</v>
      </c>
      <c r="I46" s="34">
        <f>H46*G46</f>
        <v>4009.9112409999998</v>
      </c>
      <c r="J46" s="6"/>
      <c r="K46" s="7"/>
    </row>
    <row r="47" spans="1:11" ht="30" customHeight="1" x14ac:dyDescent="0.25">
      <c r="A47" s="20">
        <v>31</v>
      </c>
      <c r="B47" s="89" t="s">
        <v>136</v>
      </c>
      <c r="C47" s="90"/>
      <c r="D47" s="90"/>
      <c r="E47" s="91"/>
      <c r="F47" s="20" t="s">
        <v>135</v>
      </c>
      <c r="G47" s="20">
        <v>1</v>
      </c>
      <c r="H47" s="11">
        <v>1092.5</v>
      </c>
      <c r="I47" s="34">
        <f>H47*G47</f>
        <v>1092.5</v>
      </c>
      <c r="J47" s="6"/>
      <c r="K47" s="7"/>
    </row>
    <row r="48" spans="1:11" x14ac:dyDescent="0.25">
      <c r="B48" s="35" t="s">
        <v>57</v>
      </c>
      <c r="I48" s="36">
        <f>SUM(I4:I47)</f>
        <v>199170.24954099997</v>
      </c>
    </row>
    <row r="49" spans="1:11" ht="15.75" thickBot="1" x14ac:dyDescent="0.3">
      <c r="B49" s="37" t="s">
        <v>58</v>
      </c>
      <c r="C49" s="33">
        <v>0.15</v>
      </c>
      <c r="I49" s="38">
        <f>C49*I48</f>
        <v>29875.537431149995</v>
      </c>
    </row>
    <row r="50" spans="1:11" ht="15" customHeight="1" thickBot="1" x14ac:dyDescent="0.3">
      <c r="A50" s="39"/>
      <c r="B50" s="40" t="s">
        <v>59</v>
      </c>
      <c r="C50" s="41"/>
      <c r="D50" s="41"/>
      <c r="E50" s="41"/>
      <c r="F50" s="41"/>
      <c r="G50" s="41"/>
      <c r="H50" s="41"/>
      <c r="I50" s="42">
        <f>SUM(I48:I49)</f>
        <v>229045.78697214997</v>
      </c>
      <c r="J50" s="41"/>
      <c r="K50" s="43"/>
    </row>
    <row r="56" spans="1:11" x14ac:dyDescent="0.25">
      <c r="E56" s="18"/>
    </row>
  </sheetData>
  <mergeCells count="38">
    <mergeCell ref="B42:E42"/>
    <mergeCell ref="B43:E43"/>
    <mergeCell ref="B14:E14"/>
    <mergeCell ref="A5:E5"/>
    <mergeCell ref="B8:E8"/>
    <mergeCell ref="B9:E9"/>
    <mergeCell ref="B11:E11"/>
    <mergeCell ref="B12:E12"/>
    <mergeCell ref="B18:E18"/>
    <mergeCell ref="B29:E29"/>
    <mergeCell ref="B30:E30"/>
    <mergeCell ref="B31:E31"/>
    <mergeCell ref="B32:E32"/>
    <mergeCell ref="B19:E19"/>
    <mergeCell ref="B22:E22"/>
    <mergeCell ref="B23:E23"/>
    <mergeCell ref="B36:E36"/>
    <mergeCell ref="B24:E24"/>
    <mergeCell ref="B25:E25"/>
    <mergeCell ref="B27:E27"/>
    <mergeCell ref="B26:E26"/>
    <mergeCell ref="A28:E28"/>
    <mergeCell ref="B47:E47"/>
    <mergeCell ref="A44:E44"/>
    <mergeCell ref="B45:E45"/>
    <mergeCell ref="B46:E46"/>
    <mergeCell ref="B13:E13"/>
    <mergeCell ref="A15:E15"/>
    <mergeCell ref="B16:E16"/>
    <mergeCell ref="A17:E17"/>
    <mergeCell ref="B33:E33"/>
    <mergeCell ref="B39:E39"/>
    <mergeCell ref="B40:E40"/>
    <mergeCell ref="B41:E41"/>
    <mergeCell ref="B37:E37"/>
    <mergeCell ref="B38:E38"/>
    <mergeCell ref="B34:E34"/>
    <mergeCell ref="B35:E35"/>
  </mergeCells>
  <pageMargins left="0.70866141732283472" right="0.70866141732283472" top="0.78740157480314965" bottom="0.78740157480314965" header="0.31496062992125984" footer="0.31496062992125984"/>
  <pageSetup paperSize="9" scale="93" orientation="landscape" verticalDpi="0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80" zoomScaleNormal="80" workbookViewId="0">
      <selection activeCell="L7" sqref="L7"/>
    </sheetView>
  </sheetViews>
  <sheetFormatPr defaultRowHeight="15" x14ac:dyDescent="0.25"/>
  <cols>
    <col min="1" max="1" width="9.140625" style="1"/>
    <col min="5" max="5" width="48.28515625" customWidth="1"/>
    <col min="8" max="8" width="12.28515625" customWidth="1"/>
    <col min="9" max="9" width="12.42578125" bestFit="1" customWidth="1"/>
  </cols>
  <sheetData>
    <row r="1" spans="1:11" ht="18.75" x14ac:dyDescent="0.25">
      <c r="A1" s="2" t="s">
        <v>49</v>
      </c>
      <c r="B1" t="s">
        <v>53</v>
      </c>
    </row>
    <row r="3" spans="1:1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12" t="s">
        <v>6</v>
      </c>
      <c r="J4" s="4" t="s">
        <v>8</v>
      </c>
      <c r="K4" s="5"/>
    </row>
    <row r="5" spans="1:11" ht="15.75" x14ac:dyDescent="0.25">
      <c r="A5" s="92" t="s">
        <v>61</v>
      </c>
      <c r="B5" s="93"/>
      <c r="C5" s="93"/>
      <c r="D5" s="93"/>
      <c r="E5" s="94"/>
      <c r="F5" s="11"/>
      <c r="G5" s="11"/>
      <c r="H5" s="22"/>
      <c r="I5" s="22"/>
      <c r="J5" s="6"/>
      <c r="K5" s="7"/>
    </row>
    <row r="6" spans="1:11" x14ac:dyDescent="0.25">
      <c r="A6" s="9">
        <v>1</v>
      </c>
      <c r="B6" s="6" t="s">
        <v>121</v>
      </c>
      <c r="C6" s="6"/>
      <c r="D6" s="6"/>
      <c r="E6" s="7"/>
      <c r="F6" s="11" t="s">
        <v>7</v>
      </c>
      <c r="G6" s="11">
        <v>1</v>
      </c>
      <c r="H6" s="11">
        <v>47031.4</v>
      </c>
      <c r="I6" s="34">
        <f t="shared" ref="I6:I23" si="0">H6*G6</f>
        <v>47031.4</v>
      </c>
      <c r="J6" s="6"/>
      <c r="K6" s="7"/>
    </row>
    <row r="7" spans="1:11" x14ac:dyDescent="0.25">
      <c r="A7" s="9">
        <v>2</v>
      </c>
      <c r="B7" s="6" t="s">
        <v>124</v>
      </c>
      <c r="C7" s="6"/>
      <c r="D7" s="6"/>
      <c r="E7" s="7"/>
      <c r="F7" s="11" t="s">
        <v>7</v>
      </c>
      <c r="G7" s="11">
        <v>1</v>
      </c>
      <c r="H7" s="11">
        <v>47031.4</v>
      </c>
      <c r="I7" s="34">
        <f t="shared" ref="I7:I19" si="1">H7*G7</f>
        <v>47031.4</v>
      </c>
      <c r="J7" s="6"/>
      <c r="K7" s="7"/>
    </row>
    <row r="8" spans="1:11" x14ac:dyDescent="0.25">
      <c r="A8" s="9">
        <v>3</v>
      </c>
      <c r="B8" s="6" t="s">
        <v>130</v>
      </c>
      <c r="C8" s="6"/>
      <c r="D8" s="6"/>
      <c r="E8" s="7"/>
      <c r="F8" s="11" t="s">
        <v>7</v>
      </c>
      <c r="G8" s="11">
        <v>1</v>
      </c>
      <c r="H8" s="11">
        <v>32567.599999999999</v>
      </c>
      <c r="I8" s="34">
        <f t="shared" si="1"/>
        <v>32567.599999999999</v>
      </c>
      <c r="J8" s="6"/>
      <c r="K8" s="7"/>
    </row>
    <row r="9" spans="1:11" x14ac:dyDescent="0.25">
      <c r="A9" s="9">
        <v>4</v>
      </c>
      <c r="B9" s="6" t="s">
        <v>123</v>
      </c>
      <c r="C9" s="6"/>
      <c r="D9" s="6"/>
      <c r="E9" s="7"/>
      <c r="F9" s="11" t="s">
        <v>7</v>
      </c>
      <c r="G9" s="11">
        <v>1</v>
      </c>
      <c r="H9" s="11">
        <v>20644.8</v>
      </c>
      <c r="I9" s="34">
        <f t="shared" si="1"/>
        <v>20644.8</v>
      </c>
      <c r="J9" s="6"/>
      <c r="K9" s="7"/>
    </row>
    <row r="10" spans="1:11" x14ac:dyDescent="0.25">
      <c r="A10" s="9">
        <v>5</v>
      </c>
      <c r="B10" s="6" t="s">
        <v>122</v>
      </c>
      <c r="C10" s="6"/>
      <c r="D10" s="6"/>
      <c r="E10" s="7"/>
      <c r="F10" s="11" t="s">
        <v>7</v>
      </c>
      <c r="G10" s="11">
        <v>1</v>
      </c>
      <c r="H10" s="11">
        <v>20644.8</v>
      </c>
      <c r="I10" s="34">
        <f t="shared" si="1"/>
        <v>20644.8</v>
      </c>
      <c r="J10" s="6"/>
      <c r="K10" s="7"/>
    </row>
    <row r="11" spans="1:11" x14ac:dyDescent="0.25">
      <c r="A11" s="9">
        <v>6</v>
      </c>
      <c r="B11" s="6" t="s">
        <v>125</v>
      </c>
      <c r="C11" s="6"/>
      <c r="D11" s="6"/>
      <c r="E11" s="7"/>
      <c r="F11" s="11" t="s">
        <v>7</v>
      </c>
      <c r="G11" s="11">
        <v>1</v>
      </c>
      <c r="H11" s="11">
        <v>3843.84</v>
      </c>
      <c r="I11" s="34">
        <f t="shared" si="1"/>
        <v>3843.84</v>
      </c>
      <c r="J11" s="6"/>
      <c r="K11" s="7"/>
    </row>
    <row r="12" spans="1:11" x14ac:dyDescent="0.25">
      <c r="A12" s="9">
        <v>7</v>
      </c>
      <c r="B12" s="6" t="s">
        <v>126</v>
      </c>
      <c r="C12" s="6"/>
      <c r="D12" s="6"/>
      <c r="E12" s="7"/>
      <c r="F12" s="11" t="s">
        <v>7</v>
      </c>
      <c r="G12" s="11">
        <v>2</v>
      </c>
      <c r="H12" s="11">
        <v>4821.4399999999996</v>
      </c>
      <c r="I12" s="34">
        <f t="shared" si="1"/>
        <v>9642.8799999999992</v>
      </c>
      <c r="J12" s="6"/>
      <c r="K12" s="7"/>
    </row>
    <row r="13" spans="1:11" x14ac:dyDescent="0.25">
      <c r="A13" s="9">
        <v>8</v>
      </c>
      <c r="B13" s="6" t="s">
        <v>127</v>
      </c>
      <c r="C13" s="6"/>
      <c r="D13" s="6"/>
      <c r="E13" s="7"/>
      <c r="F13" s="11" t="s">
        <v>7</v>
      </c>
      <c r="G13" s="11">
        <v>1</v>
      </c>
      <c r="H13" s="11">
        <v>5133.4399999999996</v>
      </c>
      <c r="I13" s="34">
        <f t="shared" si="1"/>
        <v>5133.4399999999996</v>
      </c>
      <c r="J13" s="6"/>
      <c r="K13" s="7"/>
    </row>
    <row r="14" spans="1:11" x14ac:dyDescent="0.25">
      <c r="A14" s="9">
        <v>9</v>
      </c>
      <c r="B14" s="6" t="s">
        <v>128</v>
      </c>
      <c r="C14" s="6"/>
      <c r="D14" s="6"/>
      <c r="E14" s="7"/>
      <c r="F14" s="11" t="s">
        <v>7</v>
      </c>
      <c r="G14" s="11">
        <v>1</v>
      </c>
      <c r="H14" s="11">
        <v>3843.84</v>
      </c>
      <c r="I14" s="34">
        <f t="shared" si="1"/>
        <v>3843.84</v>
      </c>
      <c r="J14" s="6"/>
      <c r="K14" s="7"/>
    </row>
    <row r="15" spans="1:11" x14ac:dyDescent="0.25">
      <c r="A15" s="9">
        <v>10</v>
      </c>
      <c r="B15" s="6" t="s">
        <v>129</v>
      </c>
      <c r="C15" s="6"/>
      <c r="D15" s="6"/>
      <c r="E15" s="7"/>
      <c r="F15" s="11" t="s">
        <v>7</v>
      </c>
      <c r="G15" s="11">
        <v>1</v>
      </c>
      <c r="H15" s="11">
        <v>5133.4399999999996</v>
      </c>
      <c r="I15" s="34">
        <f t="shared" si="1"/>
        <v>5133.4399999999996</v>
      </c>
      <c r="J15" s="6"/>
      <c r="K15" s="7"/>
    </row>
    <row r="16" spans="1:11" x14ac:dyDescent="0.25">
      <c r="A16" s="9">
        <v>11</v>
      </c>
      <c r="B16" s="6" t="s">
        <v>131</v>
      </c>
      <c r="C16" s="6"/>
      <c r="D16" s="6"/>
      <c r="E16" s="7"/>
      <c r="F16" s="11" t="s">
        <v>7</v>
      </c>
      <c r="G16" s="11">
        <v>1</v>
      </c>
      <c r="H16" s="11">
        <v>10348</v>
      </c>
      <c r="I16" s="34">
        <f t="shared" si="1"/>
        <v>10348</v>
      </c>
      <c r="J16" s="6"/>
      <c r="K16" s="7"/>
    </row>
    <row r="17" spans="1:11" x14ac:dyDescent="0.25">
      <c r="A17" s="9">
        <v>12</v>
      </c>
      <c r="B17" s="6" t="s">
        <v>132</v>
      </c>
      <c r="C17" s="6"/>
      <c r="D17" s="6"/>
      <c r="E17" s="7"/>
      <c r="F17" s="11" t="s">
        <v>7</v>
      </c>
      <c r="G17" s="11">
        <v>1</v>
      </c>
      <c r="H17" s="11">
        <v>11161.28</v>
      </c>
      <c r="I17" s="34">
        <f t="shared" si="1"/>
        <v>11161.28</v>
      </c>
      <c r="J17" s="6"/>
      <c r="K17" s="7"/>
    </row>
    <row r="18" spans="1:11" x14ac:dyDescent="0.25">
      <c r="A18" s="9">
        <v>13</v>
      </c>
      <c r="B18" s="6" t="s">
        <v>62</v>
      </c>
      <c r="C18" s="6"/>
      <c r="D18" s="6"/>
      <c r="E18" s="7"/>
      <c r="F18" s="11" t="s">
        <v>7</v>
      </c>
      <c r="G18" s="11">
        <v>1</v>
      </c>
      <c r="H18" s="11">
        <v>670.14</v>
      </c>
      <c r="I18" s="34">
        <f t="shared" si="1"/>
        <v>670.14</v>
      </c>
      <c r="J18" s="6"/>
      <c r="K18" s="7"/>
    </row>
    <row r="19" spans="1:11" x14ac:dyDescent="0.25">
      <c r="A19" s="9">
        <v>14</v>
      </c>
      <c r="B19" s="6" t="s">
        <v>63</v>
      </c>
      <c r="C19" s="6"/>
      <c r="D19" s="6"/>
      <c r="E19" s="7"/>
      <c r="F19" s="11" t="s">
        <v>7</v>
      </c>
      <c r="G19" s="11">
        <v>1</v>
      </c>
      <c r="H19" s="11">
        <v>1005.21</v>
      </c>
      <c r="I19" s="34">
        <f t="shared" si="1"/>
        <v>1005.21</v>
      </c>
      <c r="J19" s="6"/>
      <c r="K19" s="7"/>
    </row>
    <row r="20" spans="1:11" x14ac:dyDescent="0.25">
      <c r="A20" s="9">
        <v>15</v>
      </c>
      <c r="B20" s="6" t="s">
        <v>64</v>
      </c>
      <c r="C20" s="21"/>
      <c r="D20" s="21"/>
      <c r="E20" s="21"/>
      <c r="F20" s="10" t="s">
        <v>7</v>
      </c>
      <c r="G20" s="10">
        <v>8</v>
      </c>
      <c r="H20" s="11">
        <v>446.76</v>
      </c>
      <c r="I20" s="34">
        <f t="shared" si="0"/>
        <v>3574.08</v>
      </c>
      <c r="J20" s="6"/>
      <c r="K20" s="7"/>
    </row>
    <row r="21" spans="1:11" ht="15" customHeight="1" x14ac:dyDescent="0.25">
      <c r="A21" s="9">
        <v>16</v>
      </c>
      <c r="B21" s="6" t="s">
        <v>65</v>
      </c>
      <c r="C21" s="6"/>
      <c r="D21" s="6"/>
      <c r="E21" s="7"/>
      <c r="F21" s="11" t="s">
        <v>7</v>
      </c>
      <c r="G21" s="11">
        <v>0</v>
      </c>
      <c r="H21" s="11">
        <v>642.6</v>
      </c>
      <c r="I21" s="34">
        <f t="shared" si="0"/>
        <v>0</v>
      </c>
      <c r="J21" s="6"/>
      <c r="K21" s="7"/>
    </row>
    <row r="22" spans="1:11" ht="15" customHeight="1" x14ac:dyDescent="0.25">
      <c r="A22" s="9">
        <v>17</v>
      </c>
      <c r="B22" s="6" t="s">
        <v>66</v>
      </c>
      <c r="C22" s="6"/>
      <c r="D22" s="6"/>
      <c r="E22" s="7"/>
      <c r="F22" s="11" t="s">
        <v>7</v>
      </c>
      <c r="G22" s="11">
        <v>0</v>
      </c>
      <c r="H22" s="11">
        <v>963.9</v>
      </c>
      <c r="I22" s="34">
        <f t="shared" si="0"/>
        <v>0</v>
      </c>
      <c r="J22" s="6"/>
      <c r="K22" s="7"/>
    </row>
    <row r="23" spans="1:11" x14ac:dyDescent="0.25">
      <c r="A23" s="9">
        <v>18</v>
      </c>
      <c r="B23" s="6" t="s">
        <v>67</v>
      </c>
      <c r="C23" s="21"/>
      <c r="D23" s="21"/>
      <c r="E23" s="21"/>
      <c r="F23" s="10" t="s">
        <v>7</v>
      </c>
      <c r="G23" s="10">
        <v>0</v>
      </c>
      <c r="H23" s="11">
        <v>428.4</v>
      </c>
      <c r="I23" s="34">
        <f t="shared" si="0"/>
        <v>0</v>
      </c>
      <c r="J23" s="6"/>
      <c r="K23" s="7"/>
    </row>
    <row r="24" spans="1:11" x14ac:dyDescent="0.25">
      <c r="B24" s="35" t="s">
        <v>57</v>
      </c>
      <c r="I24" s="36">
        <f>SUM(I4:I23)</f>
        <v>222276.14999999997</v>
      </c>
    </row>
    <row r="25" spans="1:11" ht="15.75" thickBot="1" x14ac:dyDescent="0.3">
      <c r="B25" s="37" t="s">
        <v>58</v>
      </c>
      <c r="C25" s="33">
        <v>0.15</v>
      </c>
      <c r="I25" s="38">
        <f>C25*I24</f>
        <v>33341.422499999993</v>
      </c>
    </row>
    <row r="26" spans="1:11" ht="15" customHeight="1" thickBot="1" x14ac:dyDescent="0.3">
      <c r="A26" s="39"/>
      <c r="B26" s="40" t="s">
        <v>59</v>
      </c>
      <c r="C26" s="41"/>
      <c r="D26" s="41"/>
      <c r="E26" s="41"/>
      <c r="F26" s="41"/>
      <c r="G26" s="41"/>
      <c r="H26" s="41"/>
      <c r="I26" s="42">
        <f>SUM(I24:I25)</f>
        <v>255617.57249999995</v>
      </c>
      <c r="J26" s="41"/>
      <c r="K26" s="43"/>
    </row>
    <row r="32" spans="1:11" x14ac:dyDescent="0.25">
      <c r="E32" s="18"/>
    </row>
  </sheetData>
  <mergeCells count="1">
    <mergeCell ref="A5:E5"/>
  </mergeCells>
  <pageMargins left="0.7" right="0.7" top="0.78740157499999996" bottom="0.78740157499999996" header="0.3" footer="0.3"/>
  <pageSetup paperSize="9" scale="93" orientation="landscape" verticalDpi="0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="80" zoomScaleNormal="80" workbookViewId="0">
      <selection activeCell="N10" sqref="N10"/>
    </sheetView>
  </sheetViews>
  <sheetFormatPr defaultRowHeight="15" x14ac:dyDescent="0.25"/>
  <cols>
    <col min="1" max="1" width="9.140625" style="1"/>
    <col min="5" max="5" width="42.140625" customWidth="1"/>
    <col min="8" max="8" width="10.85546875" customWidth="1"/>
    <col min="9" max="9" width="12" style="44" customWidth="1"/>
  </cols>
  <sheetData>
    <row r="1" spans="1:11" ht="18.75" x14ac:dyDescent="0.25">
      <c r="A1" s="2" t="s">
        <v>68</v>
      </c>
    </row>
    <row r="3" spans="1:11" x14ac:dyDescent="0.25">
      <c r="A3" s="3" t="s">
        <v>0</v>
      </c>
      <c r="B3" s="4"/>
      <c r="C3" s="4"/>
      <c r="D3" s="4"/>
      <c r="E3" s="4"/>
      <c r="F3" s="4"/>
      <c r="G3" s="4"/>
      <c r="H3" s="4"/>
      <c r="I3" s="45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46" t="s">
        <v>6</v>
      </c>
      <c r="J4" s="4" t="s">
        <v>8</v>
      </c>
      <c r="K4" s="5"/>
    </row>
    <row r="5" spans="1:11" x14ac:dyDescent="0.25">
      <c r="A5" s="9">
        <v>1</v>
      </c>
      <c r="B5" s="6" t="s">
        <v>69</v>
      </c>
      <c r="C5" s="6"/>
      <c r="D5" s="6"/>
      <c r="E5" s="7"/>
      <c r="F5" s="11" t="s">
        <v>28</v>
      </c>
      <c r="G5" s="11">
        <v>1</v>
      </c>
      <c r="H5" s="11">
        <v>588</v>
      </c>
      <c r="I5" s="34">
        <f>H5*G5</f>
        <v>588</v>
      </c>
      <c r="J5" s="6"/>
      <c r="K5" s="7"/>
    </row>
    <row r="6" spans="1:11" ht="30" customHeight="1" x14ac:dyDescent="0.25">
      <c r="A6" s="13">
        <v>2</v>
      </c>
      <c r="B6" s="89" t="s">
        <v>70</v>
      </c>
      <c r="C6" s="90"/>
      <c r="D6" s="90"/>
      <c r="E6" s="91"/>
      <c r="F6" s="16" t="s">
        <v>28</v>
      </c>
      <c r="G6" s="16">
        <v>1</v>
      </c>
      <c r="H6" s="11">
        <v>6079.5</v>
      </c>
      <c r="I6" s="34">
        <f t="shared" ref="I6:I18" si="0">H6*G6</f>
        <v>6079.5</v>
      </c>
      <c r="J6" s="6"/>
      <c r="K6" s="7"/>
    </row>
    <row r="7" spans="1:11" x14ac:dyDescent="0.25">
      <c r="A7" s="20">
        <v>3</v>
      </c>
      <c r="B7" s="21" t="s">
        <v>71</v>
      </c>
      <c r="C7" s="21"/>
      <c r="D7" s="21"/>
      <c r="E7" s="21"/>
      <c r="F7" s="20" t="s">
        <v>17</v>
      </c>
      <c r="G7" s="20">
        <v>25</v>
      </c>
      <c r="H7" s="11">
        <v>29.4</v>
      </c>
      <c r="I7" s="34">
        <f t="shared" si="0"/>
        <v>735</v>
      </c>
      <c r="J7" s="6"/>
      <c r="K7" s="7"/>
    </row>
    <row r="8" spans="1:11" x14ac:dyDescent="0.25">
      <c r="A8" s="20">
        <v>4</v>
      </c>
      <c r="B8" s="21" t="s">
        <v>72</v>
      </c>
      <c r="C8" s="21"/>
      <c r="D8" s="21"/>
      <c r="E8" s="21"/>
      <c r="F8" s="20" t="s">
        <v>17</v>
      </c>
      <c r="G8" s="20">
        <v>15</v>
      </c>
      <c r="H8" s="11">
        <v>65.099999999999994</v>
      </c>
      <c r="I8" s="34">
        <f t="shared" si="0"/>
        <v>976.49999999999989</v>
      </c>
      <c r="J8" s="6"/>
      <c r="K8" s="7"/>
    </row>
    <row r="9" spans="1:11" x14ac:dyDescent="0.25">
      <c r="A9" s="9">
        <v>5</v>
      </c>
      <c r="B9" s="6" t="s">
        <v>73</v>
      </c>
      <c r="C9" s="6"/>
      <c r="D9" s="6"/>
      <c r="E9" s="7"/>
      <c r="F9" s="11" t="s">
        <v>17</v>
      </c>
      <c r="G9" s="11">
        <v>12</v>
      </c>
      <c r="H9" s="11">
        <v>51.45</v>
      </c>
      <c r="I9" s="34">
        <f t="shared" si="0"/>
        <v>617.40000000000009</v>
      </c>
      <c r="J9" s="6"/>
      <c r="K9" s="7"/>
    </row>
    <row r="10" spans="1:11" x14ac:dyDescent="0.25">
      <c r="A10" s="9">
        <v>6</v>
      </c>
      <c r="B10" s="6" t="s">
        <v>74</v>
      </c>
      <c r="C10" s="6"/>
      <c r="D10" s="6"/>
      <c r="E10" s="7"/>
      <c r="F10" s="11" t="s">
        <v>17</v>
      </c>
      <c r="G10" s="11">
        <v>17</v>
      </c>
      <c r="H10" s="11">
        <v>17.850000000000001</v>
      </c>
      <c r="I10" s="34">
        <f t="shared" si="0"/>
        <v>303.45000000000005</v>
      </c>
      <c r="J10" s="6"/>
      <c r="K10" s="7"/>
    </row>
    <row r="11" spans="1:11" x14ac:dyDescent="0.25">
      <c r="A11" s="9">
        <v>7</v>
      </c>
      <c r="B11" s="6" t="s">
        <v>75</v>
      </c>
      <c r="C11" s="6"/>
      <c r="D11" s="6"/>
      <c r="E11" s="7"/>
      <c r="F11" s="11" t="s">
        <v>17</v>
      </c>
      <c r="G11" s="11">
        <v>17</v>
      </c>
      <c r="H11" s="11">
        <v>183.75</v>
      </c>
      <c r="I11" s="34">
        <f t="shared" si="0"/>
        <v>3123.75</v>
      </c>
      <c r="J11" s="6"/>
      <c r="K11" s="7"/>
    </row>
    <row r="12" spans="1:11" x14ac:dyDescent="0.25">
      <c r="A12" s="9">
        <v>8</v>
      </c>
      <c r="B12" s="6" t="s">
        <v>76</v>
      </c>
      <c r="C12" s="6"/>
      <c r="D12" s="6"/>
      <c r="E12" s="7"/>
      <c r="F12" s="11" t="s">
        <v>7</v>
      </c>
      <c r="G12" s="11">
        <v>3</v>
      </c>
      <c r="H12" s="11">
        <v>50.4</v>
      </c>
      <c r="I12" s="34">
        <f t="shared" si="0"/>
        <v>151.19999999999999</v>
      </c>
      <c r="J12" s="6"/>
      <c r="K12" s="7"/>
    </row>
    <row r="13" spans="1:11" ht="30" customHeight="1" x14ac:dyDescent="0.25">
      <c r="A13" s="13">
        <v>9</v>
      </c>
      <c r="B13" s="111" t="s">
        <v>77</v>
      </c>
      <c r="C13" s="112"/>
      <c r="D13" s="112"/>
      <c r="E13" s="113"/>
      <c r="F13" s="16" t="s">
        <v>7</v>
      </c>
      <c r="G13" s="16">
        <v>2</v>
      </c>
      <c r="H13" s="11">
        <v>234.15</v>
      </c>
      <c r="I13" s="34">
        <f t="shared" si="0"/>
        <v>468.3</v>
      </c>
      <c r="J13" s="6"/>
      <c r="K13" s="7"/>
    </row>
    <row r="14" spans="1:11" x14ac:dyDescent="0.25">
      <c r="A14" s="3">
        <v>10</v>
      </c>
      <c r="B14" s="26" t="s">
        <v>78</v>
      </c>
      <c r="C14" s="4"/>
      <c r="D14" s="4"/>
      <c r="E14" s="5"/>
      <c r="F14" s="10" t="s">
        <v>7</v>
      </c>
      <c r="G14" s="20">
        <v>9</v>
      </c>
      <c r="H14" s="11">
        <v>262.5</v>
      </c>
      <c r="I14" s="34">
        <f t="shared" si="0"/>
        <v>2362.5</v>
      </c>
      <c r="J14" s="6"/>
      <c r="K14" s="7"/>
    </row>
    <row r="15" spans="1:11" x14ac:dyDescent="0.25">
      <c r="A15" s="20">
        <v>11</v>
      </c>
      <c r="B15" s="47" t="s">
        <v>79</v>
      </c>
      <c r="C15" s="48"/>
      <c r="D15" s="48"/>
      <c r="E15" s="48"/>
      <c r="F15" s="20" t="s">
        <v>7</v>
      </c>
      <c r="G15" s="20">
        <v>1</v>
      </c>
      <c r="H15" s="11">
        <v>127.05</v>
      </c>
      <c r="I15" s="34">
        <f t="shared" si="0"/>
        <v>127.05</v>
      </c>
      <c r="J15" s="6"/>
      <c r="K15" s="7"/>
    </row>
    <row r="16" spans="1:11" x14ac:dyDescent="0.25">
      <c r="A16" s="3">
        <v>12</v>
      </c>
      <c r="B16" s="26" t="s">
        <v>80</v>
      </c>
      <c r="C16" s="4"/>
      <c r="D16" s="4"/>
      <c r="E16" s="5"/>
      <c r="F16" s="10" t="s">
        <v>7</v>
      </c>
      <c r="G16" s="20">
        <v>3</v>
      </c>
      <c r="H16" s="11">
        <v>220.5</v>
      </c>
      <c r="I16" s="34">
        <f t="shared" si="0"/>
        <v>661.5</v>
      </c>
      <c r="J16" s="6"/>
      <c r="K16" s="7"/>
    </row>
    <row r="17" spans="1:11" x14ac:dyDescent="0.25">
      <c r="A17" s="49">
        <v>13</v>
      </c>
      <c r="B17" s="26" t="s">
        <v>81</v>
      </c>
      <c r="C17" s="4"/>
      <c r="D17" s="4"/>
      <c r="E17" s="5"/>
      <c r="F17" s="11" t="s">
        <v>28</v>
      </c>
      <c r="G17" s="11">
        <v>1</v>
      </c>
      <c r="H17" s="11">
        <v>1753.5</v>
      </c>
      <c r="I17" s="34">
        <f t="shared" si="0"/>
        <v>1753.5</v>
      </c>
      <c r="J17" s="6"/>
      <c r="K17" s="7"/>
    </row>
    <row r="18" spans="1:11" x14ac:dyDescent="0.25">
      <c r="A18" s="9">
        <v>14</v>
      </c>
      <c r="B18" s="6" t="s">
        <v>82</v>
      </c>
      <c r="C18" s="6"/>
      <c r="D18" s="6"/>
      <c r="E18" s="7"/>
      <c r="F18" s="11"/>
      <c r="G18" s="11">
        <v>1</v>
      </c>
      <c r="H18" s="11">
        <v>1575</v>
      </c>
      <c r="I18" s="34">
        <f t="shared" si="0"/>
        <v>1575</v>
      </c>
      <c r="J18" s="6"/>
      <c r="K18" s="7"/>
    </row>
    <row r="19" spans="1:11" x14ac:dyDescent="0.25">
      <c r="A19" s="3">
        <v>15</v>
      </c>
      <c r="B19" s="82" t="s">
        <v>137</v>
      </c>
      <c r="C19" s="82"/>
      <c r="D19" s="82"/>
      <c r="E19" s="82"/>
      <c r="F19" s="81" t="s">
        <v>17</v>
      </c>
      <c r="G19" s="81">
        <v>15</v>
      </c>
      <c r="H19" s="11">
        <v>29.4</v>
      </c>
      <c r="I19" s="34">
        <f t="shared" ref="I19:I21" si="1">H19*G19</f>
        <v>441</v>
      </c>
      <c r="J19" s="6"/>
      <c r="K19" s="7"/>
    </row>
    <row r="20" spans="1:11" x14ac:dyDescent="0.25">
      <c r="A20" s="49">
        <v>16</v>
      </c>
      <c r="B20" s="82" t="s">
        <v>138</v>
      </c>
      <c r="C20" s="82"/>
      <c r="D20" s="82"/>
      <c r="E20" s="82"/>
      <c r="F20" s="81" t="s">
        <v>7</v>
      </c>
      <c r="G20" s="81">
        <v>1</v>
      </c>
      <c r="H20" s="11">
        <v>224.7</v>
      </c>
      <c r="I20" s="34">
        <f t="shared" si="1"/>
        <v>224.7</v>
      </c>
      <c r="J20" s="6"/>
      <c r="K20" s="7"/>
    </row>
    <row r="21" spans="1:11" x14ac:dyDescent="0.25">
      <c r="A21" s="9">
        <v>17</v>
      </c>
      <c r="B21" s="82" t="s">
        <v>139</v>
      </c>
      <c r="C21" s="82"/>
      <c r="D21" s="82"/>
      <c r="E21" s="82"/>
      <c r="F21" s="81" t="s">
        <v>7</v>
      </c>
      <c r="G21" s="81">
        <v>4</v>
      </c>
      <c r="H21" s="11">
        <v>199.5</v>
      </c>
      <c r="I21" s="34">
        <f t="shared" si="1"/>
        <v>798</v>
      </c>
      <c r="J21" s="6"/>
      <c r="K21" s="7"/>
    </row>
    <row r="22" spans="1:11" x14ac:dyDescent="0.25">
      <c r="B22" s="35" t="s">
        <v>57</v>
      </c>
      <c r="I22" s="36">
        <f>SUM(I5:I21)</f>
        <v>20986.350000000002</v>
      </c>
    </row>
    <row r="23" spans="1:11" ht="15.75" thickBot="1" x14ac:dyDescent="0.3">
      <c r="B23" s="37" t="s">
        <v>58</v>
      </c>
      <c r="C23" s="33">
        <v>0.15</v>
      </c>
      <c r="I23" s="38">
        <f>C23*I22</f>
        <v>3147.9525000000003</v>
      </c>
    </row>
    <row r="24" spans="1:11" ht="15.75" thickBot="1" x14ac:dyDescent="0.3">
      <c r="A24" s="39"/>
      <c r="B24" s="40" t="s">
        <v>59</v>
      </c>
      <c r="C24" s="41"/>
      <c r="D24" s="41"/>
      <c r="E24" s="41"/>
      <c r="F24" s="41"/>
      <c r="G24" s="41"/>
      <c r="H24" s="41"/>
      <c r="I24" s="42">
        <f>SUM(I22:I23)</f>
        <v>24134.302500000002</v>
      </c>
      <c r="J24" s="41"/>
      <c r="K24" s="43"/>
    </row>
  </sheetData>
  <mergeCells count="2">
    <mergeCell ref="B6:E6"/>
    <mergeCell ref="B13:E13"/>
  </mergeCells>
  <pageMargins left="0.7" right="0.7" top="0.78740157499999996" bottom="0.78740157499999996" header="0.3" footer="0.3"/>
  <pageSetup paperSize="9" scale="94" orientation="landscape" verticalDpi="0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="80" zoomScaleNormal="80" workbookViewId="0">
      <selection activeCell="A2" sqref="A2"/>
    </sheetView>
  </sheetViews>
  <sheetFormatPr defaultRowHeight="15" x14ac:dyDescent="0.25"/>
  <cols>
    <col min="1" max="1" width="9.140625" style="1"/>
    <col min="5" max="5" width="42.140625" customWidth="1"/>
    <col min="8" max="8" width="12.7109375" customWidth="1"/>
    <col min="9" max="9" width="13" style="44" customWidth="1"/>
    <col min="11" max="11" width="18.140625" customWidth="1"/>
  </cols>
  <sheetData>
    <row r="1" spans="1:11" ht="18.75" x14ac:dyDescent="0.25">
      <c r="A1" s="2" t="s">
        <v>91</v>
      </c>
    </row>
    <row r="3" spans="1:11" x14ac:dyDescent="0.25">
      <c r="A3" s="3" t="s">
        <v>0</v>
      </c>
      <c r="B3" s="4"/>
      <c r="C3" s="4"/>
      <c r="D3" s="4"/>
      <c r="E3" s="4"/>
      <c r="F3" s="4"/>
      <c r="G3" s="4"/>
      <c r="H3" s="4"/>
      <c r="I3" s="45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46" t="s">
        <v>6</v>
      </c>
      <c r="J4" s="4" t="s">
        <v>8</v>
      </c>
      <c r="K4" s="5"/>
    </row>
    <row r="5" spans="1:11" ht="30" customHeight="1" x14ac:dyDescent="0.25">
      <c r="A5" s="13">
        <v>1</v>
      </c>
      <c r="B5" s="89" t="s">
        <v>90</v>
      </c>
      <c r="C5" s="90"/>
      <c r="D5" s="90"/>
      <c r="E5" s="91"/>
      <c r="F5" s="16" t="s">
        <v>28</v>
      </c>
      <c r="G5" s="16">
        <v>1</v>
      </c>
      <c r="H5" s="20">
        <v>252</v>
      </c>
      <c r="I5" s="50">
        <f t="shared" ref="I5:I16" si="0">G5*H5</f>
        <v>252</v>
      </c>
      <c r="J5" s="14"/>
      <c r="K5" s="15"/>
    </row>
    <row r="6" spans="1:11" x14ac:dyDescent="0.25">
      <c r="A6" s="20">
        <v>2</v>
      </c>
      <c r="B6" s="21" t="s">
        <v>89</v>
      </c>
      <c r="C6" s="21"/>
      <c r="D6" s="21"/>
      <c r="E6" s="21"/>
      <c r="F6" s="20" t="s">
        <v>17</v>
      </c>
      <c r="G6" s="20">
        <v>90</v>
      </c>
      <c r="H6" s="20">
        <v>22.05</v>
      </c>
      <c r="I6" s="50">
        <f t="shared" si="0"/>
        <v>1984.5</v>
      </c>
      <c r="J6" s="26"/>
      <c r="K6" s="5"/>
    </row>
    <row r="7" spans="1:11" x14ac:dyDescent="0.25">
      <c r="A7" s="20">
        <v>3</v>
      </c>
      <c r="B7" s="21" t="s">
        <v>72</v>
      </c>
      <c r="C7" s="21"/>
      <c r="D7" s="21"/>
      <c r="E7" s="21"/>
      <c r="F7" s="20" t="s">
        <v>17</v>
      </c>
      <c r="G7" s="20">
        <v>36</v>
      </c>
      <c r="H7" s="20">
        <v>65.099999999999994</v>
      </c>
      <c r="I7" s="50">
        <f t="shared" si="0"/>
        <v>2343.6</v>
      </c>
      <c r="J7" s="27"/>
      <c r="K7" s="7"/>
    </row>
    <row r="8" spans="1:11" x14ac:dyDescent="0.25">
      <c r="A8" s="9">
        <v>4</v>
      </c>
      <c r="B8" s="6" t="s">
        <v>88</v>
      </c>
      <c r="C8" s="6"/>
      <c r="D8" s="6"/>
      <c r="E8" s="7"/>
      <c r="F8" s="11" t="s">
        <v>17</v>
      </c>
      <c r="G8" s="11">
        <v>2</v>
      </c>
      <c r="H8" s="20"/>
      <c r="I8" s="50"/>
      <c r="J8" s="27" t="s">
        <v>140</v>
      </c>
      <c r="K8" s="7"/>
    </row>
    <row r="9" spans="1:11" x14ac:dyDescent="0.25">
      <c r="A9" s="9">
        <v>5</v>
      </c>
      <c r="B9" s="6" t="s">
        <v>75</v>
      </c>
      <c r="C9" s="6"/>
      <c r="D9" s="6"/>
      <c r="E9" s="7"/>
      <c r="F9" s="11" t="s">
        <v>17</v>
      </c>
      <c r="G9" s="11">
        <v>4</v>
      </c>
      <c r="H9" s="20">
        <v>183.75</v>
      </c>
      <c r="I9" s="50">
        <f t="shared" si="0"/>
        <v>735</v>
      </c>
      <c r="J9" s="27"/>
      <c r="K9" s="7"/>
    </row>
    <row r="10" spans="1:11" x14ac:dyDescent="0.25">
      <c r="A10" s="9">
        <v>6</v>
      </c>
      <c r="B10" s="6" t="s">
        <v>76</v>
      </c>
      <c r="C10" s="6"/>
      <c r="D10" s="6"/>
      <c r="E10" s="7"/>
      <c r="F10" s="11" t="s">
        <v>7</v>
      </c>
      <c r="G10" s="11">
        <v>2</v>
      </c>
      <c r="H10" s="20"/>
      <c r="I10" s="50"/>
      <c r="J10" s="27" t="s">
        <v>140</v>
      </c>
      <c r="K10" s="7"/>
    </row>
    <row r="11" spans="1:11" x14ac:dyDescent="0.25">
      <c r="A11" s="9">
        <v>7</v>
      </c>
      <c r="B11" s="6" t="s">
        <v>87</v>
      </c>
      <c r="C11" s="6"/>
      <c r="D11" s="6"/>
      <c r="E11" s="7"/>
      <c r="F11" s="11" t="s">
        <v>7</v>
      </c>
      <c r="G11" s="11">
        <v>90</v>
      </c>
      <c r="H11" s="20"/>
      <c r="I11" s="50"/>
      <c r="J11" s="27" t="s">
        <v>140</v>
      </c>
      <c r="K11" s="7"/>
    </row>
    <row r="12" spans="1:11" ht="30" customHeight="1" x14ac:dyDescent="0.25">
      <c r="A12" s="20">
        <v>8</v>
      </c>
      <c r="B12" s="95" t="s">
        <v>86</v>
      </c>
      <c r="C12" s="90"/>
      <c r="D12" s="90"/>
      <c r="E12" s="91"/>
      <c r="F12" s="20" t="s">
        <v>7</v>
      </c>
      <c r="G12" s="20">
        <v>1</v>
      </c>
      <c r="H12" s="20"/>
      <c r="I12" s="50"/>
      <c r="J12" s="27" t="s">
        <v>140</v>
      </c>
      <c r="K12" s="7"/>
    </row>
    <row r="13" spans="1:11" x14ac:dyDescent="0.25">
      <c r="A13" s="3">
        <v>9</v>
      </c>
      <c r="B13" s="26" t="s">
        <v>85</v>
      </c>
      <c r="C13" s="4"/>
      <c r="D13" s="4"/>
      <c r="E13" s="5"/>
      <c r="F13" s="10" t="s">
        <v>7</v>
      </c>
      <c r="G13" s="20">
        <v>3</v>
      </c>
      <c r="H13" s="20"/>
      <c r="I13" s="50"/>
      <c r="J13" s="27" t="s">
        <v>140</v>
      </c>
      <c r="K13" s="7"/>
    </row>
    <row r="14" spans="1:11" x14ac:dyDescent="0.25">
      <c r="A14" s="49">
        <v>10</v>
      </c>
      <c r="B14" s="26" t="s">
        <v>84</v>
      </c>
      <c r="C14" s="6"/>
      <c r="D14" s="6"/>
      <c r="E14" s="7"/>
      <c r="F14" s="11" t="s">
        <v>7</v>
      </c>
      <c r="G14" s="11">
        <v>2</v>
      </c>
      <c r="H14" s="20"/>
      <c r="I14" s="50"/>
      <c r="J14" s="27" t="s">
        <v>140</v>
      </c>
      <c r="K14" s="7"/>
    </row>
    <row r="15" spans="1:11" x14ac:dyDescent="0.25">
      <c r="A15" s="9">
        <v>11</v>
      </c>
      <c r="B15" s="6" t="s">
        <v>83</v>
      </c>
      <c r="C15" s="6"/>
      <c r="D15" s="6"/>
      <c r="E15" s="7"/>
      <c r="F15" s="11" t="s">
        <v>7</v>
      </c>
      <c r="G15" s="11">
        <v>1</v>
      </c>
      <c r="H15" s="20"/>
      <c r="I15" s="50"/>
      <c r="J15" s="27" t="s">
        <v>140</v>
      </c>
      <c r="K15" s="7"/>
    </row>
    <row r="16" spans="1:11" x14ac:dyDescent="0.25">
      <c r="A16" s="83">
        <v>12</v>
      </c>
      <c r="B16" s="84" t="s">
        <v>139</v>
      </c>
      <c r="C16" s="84"/>
      <c r="D16" s="84"/>
      <c r="E16" s="84"/>
      <c r="F16" s="83" t="s">
        <v>7</v>
      </c>
      <c r="G16" s="83">
        <v>4</v>
      </c>
      <c r="H16" s="20">
        <v>199.5</v>
      </c>
      <c r="I16" s="50">
        <f t="shared" si="0"/>
        <v>798</v>
      </c>
      <c r="J16" s="6"/>
      <c r="K16" s="7"/>
    </row>
    <row r="17" spans="1:11" x14ac:dyDescent="0.25">
      <c r="B17" s="35" t="s">
        <v>57</v>
      </c>
      <c r="I17" s="36">
        <f>SUM(I2:I16)</f>
        <v>6113.1</v>
      </c>
    </row>
    <row r="18" spans="1:11" ht="15.75" thickBot="1" x14ac:dyDescent="0.3">
      <c r="B18" s="37" t="s">
        <v>58</v>
      </c>
      <c r="C18" s="33">
        <v>0.15</v>
      </c>
      <c r="I18" s="38">
        <f>C18*I17</f>
        <v>916.96500000000003</v>
      </c>
    </row>
    <row r="19" spans="1:11" ht="15.75" thickBot="1" x14ac:dyDescent="0.3">
      <c r="A19" s="39"/>
      <c r="B19" s="40" t="s">
        <v>59</v>
      </c>
      <c r="C19" s="41"/>
      <c r="D19" s="41"/>
      <c r="E19" s="41"/>
      <c r="F19" s="41"/>
      <c r="G19" s="41"/>
      <c r="H19" s="41"/>
      <c r="I19" s="42">
        <f>SUM(I17:I18)</f>
        <v>7030.0650000000005</v>
      </c>
      <c r="J19" s="41"/>
      <c r="K19" s="43"/>
    </row>
    <row r="22" spans="1:11" ht="18.75" x14ac:dyDescent="0.25">
      <c r="A22" s="2" t="s">
        <v>141</v>
      </c>
    </row>
    <row r="24" spans="1:11" x14ac:dyDescent="0.25">
      <c r="A24" s="3" t="s">
        <v>0</v>
      </c>
      <c r="B24" s="4"/>
      <c r="C24" s="4"/>
      <c r="D24" s="4"/>
      <c r="E24" s="4"/>
      <c r="F24" s="4"/>
      <c r="G24" s="4"/>
      <c r="H24" s="4"/>
      <c r="I24" s="45"/>
      <c r="J24" s="4"/>
      <c r="K24" s="5"/>
    </row>
    <row r="25" spans="1:11" ht="30" x14ac:dyDescent="0.25">
      <c r="A25" s="8" t="s">
        <v>1</v>
      </c>
      <c r="B25" s="4" t="s">
        <v>2</v>
      </c>
      <c r="C25" s="4"/>
      <c r="D25" s="4"/>
      <c r="E25" s="5"/>
      <c r="F25" s="10" t="s">
        <v>3</v>
      </c>
      <c r="G25" s="10" t="s">
        <v>4</v>
      </c>
      <c r="H25" s="12" t="s">
        <v>5</v>
      </c>
      <c r="I25" s="46" t="s">
        <v>6</v>
      </c>
      <c r="J25" s="4" t="s">
        <v>8</v>
      </c>
      <c r="K25" s="5"/>
    </row>
    <row r="26" spans="1:11" ht="15" customHeight="1" x14ac:dyDescent="0.25">
      <c r="A26" s="13">
        <v>1</v>
      </c>
      <c r="B26" s="96" t="s">
        <v>152</v>
      </c>
      <c r="C26" s="108"/>
      <c r="D26" s="108"/>
      <c r="E26" s="109"/>
      <c r="F26" s="16"/>
      <c r="G26" s="16"/>
      <c r="H26" s="20"/>
      <c r="I26" s="50"/>
      <c r="J26" s="14"/>
      <c r="K26" s="15"/>
    </row>
    <row r="27" spans="1:11" ht="15" customHeight="1" x14ac:dyDescent="0.25">
      <c r="A27" s="20">
        <v>2</v>
      </c>
      <c r="B27" s="114" t="s">
        <v>151</v>
      </c>
      <c r="C27" s="115"/>
      <c r="D27" s="115"/>
      <c r="E27" s="116"/>
      <c r="F27" s="20" t="s">
        <v>7</v>
      </c>
      <c r="G27" s="20">
        <v>1</v>
      </c>
      <c r="H27" s="20">
        <v>5827.5</v>
      </c>
      <c r="I27" s="50">
        <f t="shared" ref="I27:I28" si="1">G27*H27</f>
        <v>5827.5</v>
      </c>
      <c r="J27" s="26"/>
      <c r="K27" s="5"/>
    </row>
    <row r="28" spans="1:11" ht="15" customHeight="1" x14ac:dyDescent="0.25">
      <c r="A28" s="20">
        <v>3</v>
      </c>
      <c r="B28" s="114" t="s">
        <v>142</v>
      </c>
      <c r="C28" s="115"/>
      <c r="D28" s="115"/>
      <c r="E28" s="116"/>
      <c r="F28" s="20" t="s">
        <v>7</v>
      </c>
      <c r="G28" s="20">
        <v>2</v>
      </c>
      <c r="H28" s="20">
        <v>3139.5</v>
      </c>
      <c r="I28" s="50">
        <f t="shared" si="1"/>
        <v>6279</v>
      </c>
      <c r="J28" s="27"/>
      <c r="K28" s="7"/>
    </row>
    <row r="29" spans="1:11" ht="15" customHeight="1" x14ac:dyDescent="0.25">
      <c r="A29" s="20">
        <v>4</v>
      </c>
      <c r="B29" s="114" t="s">
        <v>143</v>
      </c>
      <c r="C29" s="115"/>
      <c r="D29" s="115"/>
      <c r="E29" s="116"/>
      <c r="F29" s="20" t="s">
        <v>7</v>
      </c>
      <c r="G29" s="20">
        <v>1</v>
      </c>
      <c r="H29" s="20">
        <v>315</v>
      </c>
      <c r="I29" s="50">
        <f t="shared" ref="I29:I57" si="2">G29*H29</f>
        <v>315</v>
      </c>
      <c r="J29" s="26"/>
      <c r="K29" s="5"/>
    </row>
    <row r="30" spans="1:11" ht="15" customHeight="1" x14ac:dyDescent="0.25">
      <c r="A30" s="20">
        <v>5</v>
      </c>
      <c r="B30" s="114" t="s">
        <v>144</v>
      </c>
      <c r="C30" s="115"/>
      <c r="D30" s="115"/>
      <c r="E30" s="116"/>
      <c r="F30" s="20" t="s">
        <v>7</v>
      </c>
      <c r="G30" s="20">
        <v>1</v>
      </c>
      <c r="H30" s="20">
        <v>451.5</v>
      </c>
      <c r="I30" s="50">
        <f t="shared" si="2"/>
        <v>451.5</v>
      </c>
      <c r="J30" s="26"/>
      <c r="K30" s="5"/>
    </row>
    <row r="31" spans="1:11" ht="15" customHeight="1" x14ac:dyDescent="0.25">
      <c r="A31" s="20">
        <v>6</v>
      </c>
      <c r="B31" s="114" t="s">
        <v>145</v>
      </c>
      <c r="C31" s="115"/>
      <c r="D31" s="115"/>
      <c r="E31" s="116"/>
      <c r="F31" s="20" t="s">
        <v>153</v>
      </c>
      <c r="G31" s="20">
        <v>1</v>
      </c>
      <c r="H31" s="20">
        <v>4305</v>
      </c>
      <c r="I31" s="50">
        <f t="shared" si="2"/>
        <v>4305</v>
      </c>
      <c r="J31" s="26"/>
      <c r="K31" s="5"/>
    </row>
    <row r="32" spans="1:11" x14ac:dyDescent="0.25">
      <c r="A32" s="20">
        <v>7</v>
      </c>
      <c r="B32" s="114" t="s">
        <v>146</v>
      </c>
      <c r="C32" s="115"/>
      <c r="D32" s="115"/>
      <c r="E32" s="116"/>
      <c r="F32" s="20" t="s">
        <v>7</v>
      </c>
      <c r="G32" s="20">
        <v>2</v>
      </c>
      <c r="H32" s="20">
        <v>1260</v>
      </c>
      <c r="I32" s="50">
        <f t="shared" si="2"/>
        <v>2520</v>
      </c>
      <c r="J32" s="26"/>
      <c r="K32" s="5"/>
    </row>
    <row r="33" spans="1:11" ht="15" customHeight="1" x14ac:dyDescent="0.25">
      <c r="A33" s="20">
        <v>8</v>
      </c>
      <c r="B33" s="114" t="s">
        <v>147</v>
      </c>
      <c r="C33" s="115"/>
      <c r="D33" s="115"/>
      <c r="E33" s="116"/>
      <c r="F33" s="20" t="s">
        <v>7</v>
      </c>
      <c r="G33" s="20">
        <v>90</v>
      </c>
      <c r="H33" s="20">
        <v>34.65</v>
      </c>
      <c r="I33" s="50">
        <f t="shared" si="2"/>
        <v>3118.5</v>
      </c>
      <c r="J33" s="26"/>
      <c r="K33" s="5"/>
    </row>
    <row r="34" spans="1:11" ht="15" customHeight="1" x14ac:dyDescent="0.25">
      <c r="A34" s="20">
        <v>9</v>
      </c>
      <c r="B34" s="114" t="s">
        <v>148</v>
      </c>
      <c r="C34" s="115"/>
      <c r="D34" s="115"/>
      <c r="E34" s="116"/>
      <c r="F34" s="20" t="s">
        <v>7</v>
      </c>
      <c r="G34" s="20">
        <v>1</v>
      </c>
      <c r="H34" s="20">
        <v>3665.55</v>
      </c>
      <c r="I34" s="50">
        <f t="shared" si="2"/>
        <v>3665.55</v>
      </c>
      <c r="J34" s="26"/>
      <c r="K34" s="5"/>
    </row>
    <row r="35" spans="1:11" ht="15" customHeight="1" x14ac:dyDescent="0.25">
      <c r="A35" s="20">
        <v>10</v>
      </c>
      <c r="B35" s="114" t="s">
        <v>149</v>
      </c>
      <c r="C35" s="115"/>
      <c r="D35" s="115"/>
      <c r="E35" s="116"/>
      <c r="F35" s="20" t="s">
        <v>7</v>
      </c>
      <c r="G35" s="20">
        <v>2</v>
      </c>
      <c r="H35" s="20">
        <v>323.39999999999998</v>
      </c>
      <c r="I35" s="50">
        <f t="shared" si="2"/>
        <v>646.79999999999995</v>
      </c>
      <c r="J35" s="26"/>
      <c r="K35" s="5"/>
    </row>
    <row r="36" spans="1:11" ht="15" customHeight="1" x14ac:dyDescent="0.25">
      <c r="A36" s="20">
        <v>11</v>
      </c>
      <c r="B36" s="114" t="s">
        <v>150</v>
      </c>
      <c r="C36" s="115"/>
      <c r="D36" s="115"/>
      <c r="E36" s="116"/>
      <c r="F36" s="20" t="s">
        <v>7</v>
      </c>
      <c r="G36" s="20">
        <v>1</v>
      </c>
      <c r="H36" s="20">
        <v>414.75</v>
      </c>
      <c r="I36" s="50">
        <f t="shared" si="2"/>
        <v>414.75</v>
      </c>
      <c r="J36" s="26"/>
      <c r="K36" s="5"/>
    </row>
    <row r="37" spans="1:11" ht="15.75" x14ac:dyDescent="0.25">
      <c r="A37" s="20">
        <v>12</v>
      </c>
      <c r="B37" s="87" t="s">
        <v>166</v>
      </c>
      <c r="C37" s="79"/>
      <c r="D37" s="79"/>
      <c r="E37" s="80"/>
      <c r="F37" s="20"/>
      <c r="G37" s="20"/>
      <c r="H37" s="20"/>
      <c r="I37" s="50"/>
      <c r="J37" s="26"/>
      <c r="K37" s="5"/>
    </row>
    <row r="38" spans="1:11" x14ac:dyDescent="0.25">
      <c r="A38" s="20">
        <v>13</v>
      </c>
      <c r="B38" s="86" t="s">
        <v>167</v>
      </c>
      <c r="C38" s="79"/>
      <c r="D38" s="79"/>
      <c r="E38" s="80"/>
      <c r="F38" s="20" t="s">
        <v>7</v>
      </c>
      <c r="G38" s="20">
        <v>15</v>
      </c>
      <c r="H38" s="20">
        <v>661.5</v>
      </c>
      <c r="I38" s="50">
        <f t="shared" ref="I38:I43" si="3">G38*H38</f>
        <v>9922.5</v>
      </c>
      <c r="J38" s="26"/>
      <c r="K38" s="5"/>
    </row>
    <row r="39" spans="1:11" x14ac:dyDescent="0.25">
      <c r="A39" s="20">
        <v>14</v>
      </c>
      <c r="B39" s="86" t="s">
        <v>168</v>
      </c>
      <c r="C39" s="79"/>
      <c r="D39" s="79"/>
      <c r="E39" s="80"/>
      <c r="F39" s="20" t="s">
        <v>7</v>
      </c>
      <c r="G39" s="20">
        <v>1</v>
      </c>
      <c r="H39" s="20">
        <v>2152.5</v>
      </c>
      <c r="I39" s="50">
        <f t="shared" si="3"/>
        <v>2152.5</v>
      </c>
      <c r="J39" s="26"/>
      <c r="K39" s="5"/>
    </row>
    <row r="40" spans="1:11" x14ac:dyDescent="0.25">
      <c r="A40" s="20">
        <v>15</v>
      </c>
      <c r="B40" s="86" t="s">
        <v>169</v>
      </c>
      <c r="C40" s="79"/>
      <c r="D40" s="79"/>
      <c r="E40" s="80"/>
      <c r="F40" s="20" t="s">
        <v>7</v>
      </c>
      <c r="G40" s="20">
        <v>1</v>
      </c>
      <c r="H40" s="20">
        <v>2835</v>
      </c>
      <c r="I40" s="50">
        <f t="shared" si="3"/>
        <v>2835</v>
      </c>
      <c r="J40" s="26"/>
      <c r="K40" s="5"/>
    </row>
    <row r="41" spans="1:11" x14ac:dyDescent="0.25">
      <c r="A41" s="20">
        <v>16</v>
      </c>
      <c r="B41" s="86" t="s">
        <v>170</v>
      </c>
      <c r="C41" s="79"/>
      <c r="D41" s="79"/>
      <c r="E41" s="80"/>
      <c r="F41" s="20" t="s">
        <v>7</v>
      </c>
      <c r="G41" s="20">
        <v>1</v>
      </c>
      <c r="H41" s="20">
        <v>462</v>
      </c>
      <c r="I41" s="50">
        <f t="shared" si="3"/>
        <v>462</v>
      </c>
      <c r="J41" s="26"/>
      <c r="K41" s="5"/>
    </row>
    <row r="42" spans="1:11" x14ac:dyDescent="0.25">
      <c r="A42" s="20">
        <v>17</v>
      </c>
      <c r="B42" s="86" t="s">
        <v>171</v>
      </c>
      <c r="C42" s="79"/>
      <c r="D42" s="79"/>
      <c r="E42" s="80"/>
      <c r="F42" s="20" t="s">
        <v>7</v>
      </c>
      <c r="G42" s="20">
        <v>1</v>
      </c>
      <c r="H42" s="20">
        <v>724.5</v>
      </c>
      <c r="I42" s="50">
        <f t="shared" si="3"/>
        <v>724.5</v>
      </c>
      <c r="J42" s="26"/>
      <c r="K42" s="5"/>
    </row>
    <row r="43" spans="1:11" x14ac:dyDescent="0.25">
      <c r="A43" s="20">
        <v>18</v>
      </c>
      <c r="B43" s="86" t="s">
        <v>172</v>
      </c>
      <c r="C43" s="79"/>
      <c r="D43" s="79"/>
      <c r="E43" s="80"/>
      <c r="F43" s="20" t="s">
        <v>7</v>
      </c>
      <c r="G43" s="20">
        <v>1</v>
      </c>
      <c r="H43" s="20">
        <v>504</v>
      </c>
      <c r="I43" s="50">
        <f t="shared" si="3"/>
        <v>504</v>
      </c>
      <c r="J43" s="26"/>
      <c r="K43" s="5"/>
    </row>
    <row r="44" spans="1:11" ht="15.75" x14ac:dyDescent="0.25">
      <c r="A44" s="20">
        <v>12</v>
      </c>
      <c r="B44" s="85" t="s">
        <v>56</v>
      </c>
      <c r="C44" s="79"/>
      <c r="D44" s="79"/>
      <c r="E44" s="80"/>
      <c r="F44" s="20"/>
      <c r="G44" s="20"/>
      <c r="H44" s="20"/>
      <c r="I44" s="50"/>
      <c r="J44" s="26"/>
      <c r="K44" s="5"/>
    </row>
    <row r="45" spans="1:11" x14ac:dyDescent="0.25">
      <c r="A45" s="20">
        <v>13</v>
      </c>
      <c r="B45" s="86" t="s">
        <v>154</v>
      </c>
      <c r="C45" s="79"/>
      <c r="D45" s="79"/>
      <c r="E45" s="80"/>
      <c r="F45" s="20" t="s">
        <v>7</v>
      </c>
      <c r="G45" s="20">
        <v>2</v>
      </c>
      <c r="H45" s="20">
        <v>152.25</v>
      </c>
      <c r="I45" s="50">
        <f t="shared" si="2"/>
        <v>304.5</v>
      </c>
      <c r="J45" s="26"/>
      <c r="K45" s="5"/>
    </row>
    <row r="46" spans="1:11" x14ac:dyDescent="0.25">
      <c r="A46" s="20">
        <v>14</v>
      </c>
      <c r="B46" s="86" t="s">
        <v>155</v>
      </c>
      <c r="C46" s="79"/>
      <c r="D46" s="79"/>
      <c r="E46" s="80"/>
      <c r="F46" s="20" t="s">
        <v>7</v>
      </c>
      <c r="G46" s="20">
        <v>5</v>
      </c>
      <c r="H46" s="20">
        <v>367.5</v>
      </c>
      <c r="I46" s="50">
        <f t="shared" si="2"/>
        <v>1837.5</v>
      </c>
      <c r="J46" s="26"/>
      <c r="K46" s="5"/>
    </row>
    <row r="47" spans="1:11" x14ac:dyDescent="0.25">
      <c r="A47" s="20">
        <v>15</v>
      </c>
      <c r="B47" s="86" t="s">
        <v>156</v>
      </c>
      <c r="C47" s="79"/>
      <c r="D47" s="79"/>
      <c r="E47" s="80"/>
      <c r="F47" s="20" t="s">
        <v>7</v>
      </c>
      <c r="G47" s="20">
        <v>3</v>
      </c>
      <c r="H47" s="20">
        <v>210</v>
      </c>
      <c r="I47" s="50">
        <f t="shared" si="2"/>
        <v>630</v>
      </c>
      <c r="J47" s="26"/>
      <c r="K47" s="5"/>
    </row>
    <row r="48" spans="1:11" x14ac:dyDescent="0.25">
      <c r="A48" s="20">
        <v>16</v>
      </c>
      <c r="B48" s="86" t="s">
        <v>157</v>
      </c>
      <c r="C48" s="79"/>
      <c r="D48" s="79"/>
      <c r="E48" s="80"/>
      <c r="F48" s="20" t="s">
        <v>7</v>
      </c>
      <c r="G48" s="20">
        <v>15</v>
      </c>
      <c r="H48" s="20">
        <v>252</v>
      </c>
      <c r="I48" s="50">
        <f t="shared" ref="I48" si="4">G48*H48</f>
        <v>3780</v>
      </c>
      <c r="J48" s="26"/>
      <c r="K48" s="5"/>
    </row>
    <row r="49" spans="1:11" x14ac:dyDescent="0.25">
      <c r="A49" s="20">
        <v>16</v>
      </c>
      <c r="B49" s="86" t="s">
        <v>158</v>
      </c>
      <c r="C49" s="79"/>
      <c r="D49" s="79"/>
      <c r="E49" s="80"/>
      <c r="F49" s="20" t="s">
        <v>7</v>
      </c>
      <c r="G49" s="20">
        <v>2</v>
      </c>
      <c r="H49" s="20">
        <v>525</v>
      </c>
      <c r="I49" s="50">
        <f t="shared" si="2"/>
        <v>1050</v>
      </c>
      <c r="J49" s="26"/>
      <c r="K49" s="5"/>
    </row>
    <row r="50" spans="1:11" x14ac:dyDescent="0.25">
      <c r="A50" s="20">
        <v>17</v>
      </c>
      <c r="B50" s="86" t="s">
        <v>159</v>
      </c>
      <c r="C50" s="79"/>
      <c r="D50" s="79"/>
      <c r="E50" s="80"/>
      <c r="F50" s="20" t="s">
        <v>7</v>
      </c>
      <c r="G50" s="20">
        <v>2</v>
      </c>
      <c r="H50" s="20">
        <v>1575</v>
      </c>
      <c r="I50" s="50">
        <f t="shared" ref="I50:I53" si="5">G50*H50</f>
        <v>3150</v>
      </c>
      <c r="J50" s="26"/>
      <c r="K50" s="5"/>
    </row>
    <row r="51" spans="1:11" x14ac:dyDescent="0.25">
      <c r="A51" s="20">
        <v>18</v>
      </c>
      <c r="B51" s="86" t="s">
        <v>160</v>
      </c>
      <c r="C51" s="79"/>
      <c r="D51" s="79"/>
      <c r="E51" s="80"/>
      <c r="F51" s="20" t="s">
        <v>7</v>
      </c>
      <c r="G51" s="20">
        <v>90</v>
      </c>
      <c r="H51" s="20">
        <v>10.5</v>
      </c>
      <c r="I51" s="50">
        <f t="shared" si="5"/>
        <v>945</v>
      </c>
      <c r="J51" s="26"/>
      <c r="K51" s="5"/>
    </row>
    <row r="52" spans="1:11" x14ac:dyDescent="0.25">
      <c r="A52" s="20">
        <v>19</v>
      </c>
      <c r="B52" s="86" t="s">
        <v>161</v>
      </c>
      <c r="C52" s="79"/>
      <c r="D52" s="79"/>
      <c r="E52" s="80"/>
      <c r="F52" s="20" t="s">
        <v>7</v>
      </c>
      <c r="G52" s="20">
        <v>2</v>
      </c>
      <c r="H52" s="20">
        <v>1050</v>
      </c>
      <c r="I52" s="50">
        <f t="shared" si="5"/>
        <v>2100</v>
      </c>
      <c r="J52" s="26"/>
      <c r="K52" s="5"/>
    </row>
    <row r="53" spans="1:11" x14ac:dyDescent="0.25">
      <c r="A53" s="20">
        <v>20</v>
      </c>
      <c r="B53" s="86" t="s">
        <v>162</v>
      </c>
      <c r="C53" s="79"/>
      <c r="D53" s="79"/>
      <c r="E53" s="80"/>
      <c r="F53" s="20" t="s">
        <v>7</v>
      </c>
      <c r="G53" s="20">
        <v>1</v>
      </c>
      <c r="H53" s="20">
        <v>2100</v>
      </c>
      <c r="I53" s="50">
        <f t="shared" si="5"/>
        <v>2100</v>
      </c>
      <c r="J53" s="26"/>
      <c r="K53" s="5"/>
    </row>
    <row r="54" spans="1:11" x14ac:dyDescent="0.25">
      <c r="A54" s="20">
        <v>21</v>
      </c>
      <c r="B54" s="86" t="s">
        <v>163</v>
      </c>
      <c r="C54" s="79"/>
      <c r="D54" s="79"/>
      <c r="E54" s="80"/>
      <c r="F54" s="20" t="s">
        <v>135</v>
      </c>
      <c r="G54" s="20">
        <v>1</v>
      </c>
      <c r="H54" s="20">
        <v>1260</v>
      </c>
      <c r="I54" s="50">
        <f t="shared" si="2"/>
        <v>1260</v>
      </c>
      <c r="J54" s="26"/>
      <c r="K54" s="5"/>
    </row>
    <row r="55" spans="1:11" x14ac:dyDescent="0.25">
      <c r="A55" s="20">
        <v>22</v>
      </c>
      <c r="B55" s="86" t="s">
        <v>174</v>
      </c>
      <c r="C55" s="79"/>
      <c r="D55" s="79"/>
      <c r="E55" s="80"/>
      <c r="F55" s="20" t="s">
        <v>135</v>
      </c>
      <c r="G55" s="20">
        <v>1</v>
      </c>
      <c r="H55" s="20">
        <v>1050</v>
      </c>
      <c r="I55" s="50">
        <f t="shared" si="2"/>
        <v>1050</v>
      </c>
      <c r="J55" s="26"/>
      <c r="K55" s="5"/>
    </row>
    <row r="56" spans="1:11" ht="15.75" x14ac:dyDescent="0.25">
      <c r="A56" s="20">
        <v>23</v>
      </c>
      <c r="B56" s="85" t="s">
        <v>164</v>
      </c>
      <c r="C56" s="79"/>
      <c r="D56" s="79"/>
      <c r="E56" s="80"/>
      <c r="F56" s="20"/>
      <c r="G56" s="20"/>
      <c r="H56" s="20"/>
      <c r="I56" s="50"/>
      <c r="J56" s="26"/>
      <c r="K56" s="5"/>
    </row>
    <row r="57" spans="1:11" x14ac:dyDescent="0.25">
      <c r="A57" s="20">
        <v>24</v>
      </c>
      <c r="B57" s="86" t="s">
        <v>165</v>
      </c>
      <c r="C57" s="79"/>
      <c r="D57" s="79"/>
      <c r="E57" s="80"/>
      <c r="F57" s="20" t="s">
        <v>7</v>
      </c>
      <c r="G57" s="20">
        <v>1</v>
      </c>
      <c r="H57" s="20">
        <v>5250</v>
      </c>
      <c r="I57" s="50">
        <f t="shared" si="2"/>
        <v>5250</v>
      </c>
      <c r="J57" s="26"/>
      <c r="K57" s="5"/>
    </row>
    <row r="58" spans="1:11" x14ac:dyDescent="0.25">
      <c r="B58" s="35" t="s">
        <v>57</v>
      </c>
      <c r="I58" s="36">
        <f>SUM(I23:I57)</f>
        <v>67601.100000000006</v>
      </c>
    </row>
    <row r="59" spans="1:11" ht="15.75" thickBot="1" x14ac:dyDescent="0.3">
      <c r="B59" s="37" t="s">
        <v>58</v>
      </c>
      <c r="C59" s="33">
        <v>0.15</v>
      </c>
      <c r="I59" s="38">
        <f>C59*I58</f>
        <v>10140.165000000001</v>
      </c>
    </row>
    <row r="60" spans="1:11" ht="15.75" thickBot="1" x14ac:dyDescent="0.3">
      <c r="A60" s="39"/>
      <c r="B60" s="40" t="s">
        <v>59</v>
      </c>
      <c r="C60" s="41"/>
      <c r="D60" s="41"/>
      <c r="E60" s="41"/>
      <c r="F60" s="41"/>
      <c r="G60" s="41"/>
      <c r="H60" s="41"/>
      <c r="I60" s="42">
        <f>SUM(I58:I59)</f>
        <v>77741.265000000014</v>
      </c>
      <c r="J60" s="41"/>
      <c r="K60" s="43"/>
    </row>
  </sheetData>
  <mergeCells count="13">
    <mergeCell ref="B34:E34"/>
    <mergeCell ref="B35:E35"/>
    <mergeCell ref="B36:E36"/>
    <mergeCell ref="B28:E28"/>
    <mergeCell ref="B29:E29"/>
    <mergeCell ref="B30:E30"/>
    <mergeCell ref="B31:E31"/>
    <mergeCell ref="B32:E32"/>
    <mergeCell ref="B5:E5"/>
    <mergeCell ref="B12:E12"/>
    <mergeCell ref="B26:E26"/>
    <mergeCell ref="B27:E27"/>
    <mergeCell ref="B33:E33"/>
  </mergeCells>
  <pageMargins left="0.7" right="0.7" top="0.78740157499999996" bottom="0.78740157499999996" header="0.3" footer="0.3"/>
  <pageSetup paperSize="9" scale="93" orientation="landscape" verticalDpi="0" r:id="rId1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80" zoomScaleNormal="80" workbookViewId="0">
      <selection activeCell="M14" sqref="M14"/>
    </sheetView>
  </sheetViews>
  <sheetFormatPr defaultRowHeight="15" x14ac:dyDescent="0.25"/>
  <cols>
    <col min="1" max="1" width="9.140625" style="1"/>
    <col min="5" max="5" width="42.140625" customWidth="1"/>
    <col min="8" max="8" width="12.28515625" style="1" customWidth="1"/>
    <col min="9" max="9" width="12.42578125" style="44" customWidth="1"/>
  </cols>
  <sheetData>
    <row r="1" spans="1:11" ht="18.75" x14ac:dyDescent="0.25">
      <c r="A1" s="2" t="s">
        <v>108</v>
      </c>
    </row>
    <row r="3" spans="1:11" x14ac:dyDescent="0.25">
      <c r="A3" s="3" t="s">
        <v>0</v>
      </c>
      <c r="B3" s="4"/>
      <c r="C3" s="4"/>
      <c r="D3" s="4"/>
      <c r="E3" s="4"/>
      <c r="F3" s="4"/>
      <c r="G3" s="4"/>
      <c r="H3" s="59"/>
      <c r="I3" s="45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46" t="s">
        <v>6</v>
      </c>
      <c r="J4" s="4" t="s">
        <v>8</v>
      </c>
      <c r="K4" s="5"/>
    </row>
    <row r="5" spans="1:11" x14ac:dyDescent="0.25">
      <c r="A5" s="9">
        <v>1</v>
      </c>
      <c r="B5" s="6" t="s">
        <v>107</v>
      </c>
      <c r="C5" s="6"/>
      <c r="D5" s="6"/>
      <c r="E5" s="7"/>
      <c r="F5" s="11" t="s">
        <v>7</v>
      </c>
      <c r="G5" s="11">
        <v>2</v>
      </c>
      <c r="H5" s="11">
        <v>230</v>
      </c>
      <c r="I5" s="34">
        <f>H5*G5</f>
        <v>460</v>
      </c>
      <c r="J5" s="6"/>
      <c r="K5" s="7"/>
    </row>
    <row r="6" spans="1:11" x14ac:dyDescent="0.25">
      <c r="A6" s="13">
        <v>2</v>
      </c>
      <c r="B6" s="14" t="s">
        <v>106</v>
      </c>
      <c r="C6" s="14"/>
      <c r="D6" s="14"/>
      <c r="E6" s="15"/>
      <c r="F6" s="16"/>
      <c r="G6" s="16"/>
      <c r="H6" s="16"/>
      <c r="I6" s="58"/>
      <c r="J6" s="14"/>
      <c r="K6" s="15"/>
    </row>
    <row r="7" spans="1:11" x14ac:dyDescent="0.25">
      <c r="A7" s="17">
        <v>3</v>
      </c>
      <c r="B7" s="54" t="s">
        <v>105</v>
      </c>
      <c r="C7" s="54"/>
      <c r="D7" s="54"/>
      <c r="E7" s="53"/>
      <c r="F7" s="56" t="s">
        <v>7</v>
      </c>
      <c r="G7" s="56">
        <v>2</v>
      </c>
      <c r="H7" s="56">
        <v>552</v>
      </c>
      <c r="I7" s="57">
        <f>H7*G7</f>
        <v>1104</v>
      </c>
      <c r="J7" s="54"/>
      <c r="K7" s="53"/>
    </row>
    <row r="8" spans="1:11" x14ac:dyDescent="0.25">
      <c r="A8" s="9"/>
      <c r="B8" s="6" t="s">
        <v>104</v>
      </c>
      <c r="C8" s="6"/>
      <c r="D8" s="6"/>
      <c r="E8" s="7"/>
      <c r="F8" s="11" t="s">
        <v>7</v>
      </c>
      <c r="G8" s="11">
        <v>4</v>
      </c>
      <c r="H8" s="11">
        <v>86.25</v>
      </c>
      <c r="I8" s="34">
        <f>H8*G8</f>
        <v>345</v>
      </c>
      <c r="J8" s="6"/>
      <c r="K8" s="7"/>
    </row>
    <row r="9" spans="1:11" x14ac:dyDescent="0.25">
      <c r="A9" s="13">
        <v>4</v>
      </c>
      <c r="B9" s="14" t="s">
        <v>103</v>
      </c>
      <c r="C9" s="14"/>
      <c r="D9" s="14"/>
      <c r="E9" s="15"/>
      <c r="F9" s="16"/>
      <c r="G9" s="16"/>
      <c r="H9" s="16"/>
      <c r="I9" s="52"/>
      <c r="J9" s="14"/>
      <c r="K9" s="15"/>
    </row>
    <row r="10" spans="1:11" x14ac:dyDescent="0.25">
      <c r="A10" s="9"/>
      <c r="B10" s="6" t="s">
        <v>102</v>
      </c>
      <c r="C10" s="6"/>
      <c r="D10" s="6"/>
      <c r="E10" s="7"/>
      <c r="F10" s="11" t="s">
        <v>7</v>
      </c>
      <c r="G10" s="11">
        <v>4</v>
      </c>
      <c r="H10" s="11">
        <v>36.799999999999997</v>
      </c>
      <c r="I10" s="51">
        <f>H10*G10</f>
        <v>147.19999999999999</v>
      </c>
      <c r="J10" s="6"/>
      <c r="K10" s="7"/>
    </row>
    <row r="11" spans="1:11" x14ac:dyDescent="0.25">
      <c r="A11" s="9">
        <v>5</v>
      </c>
      <c r="B11" s="6" t="s">
        <v>101</v>
      </c>
      <c r="C11" s="6"/>
      <c r="D11" s="6"/>
      <c r="E11" s="7"/>
      <c r="F11" s="11" t="s">
        <v>7</v>
      </c>
      <c r="G11" s="11">
        <v>2</v>
      </c>
      <c r="H11" s="11">
        <v>1955</v>
      </c>
      <c r="I11" s="34">
        <f>H11*G11</f>
        <v>3910</v>
      </c>
      <c r="J11" s="6"/>
      <c r="K11" s="7"/>
    </row>
    <row r="12" spans="1:11" x14ac:dyDescent="0.25">
      <c r="A12" s="9">
        <v>6</v>
      </c>
      <c r="B12" s="6" t="s">
        <v>100</v>
      </c>
      <c r="C12" s="6"/>
      <c r="D12" s="6"/>
      <c r="E12" s="7"/>
      <c r="F12" s="11" t="s">
        <v>7</v>
      </c>
      <c r="G12" s="11">
        <v>4</v>
      </c>
      <c r="H12" s="11">
        <v>46</v>
      </c>
      <c r="I12" s="51">
        <f>H12*G12</f>
        <v>184</v>
      </c>
      <c r="J12" s="6"/>
      <c r="K12" s="7"/>
    </row>
    <row r="13" spans="1:11" x14ac:dyDescent="0.25">
      <c r="A13" s="9">
        <v>7</v>
      </c>
      <c r="B13" s="6" t="s">
        <v>99</v>
      </c>
      <c r="C13" s="6"/>
      <c r="D13" s="6"/>
      <c r="E13" s="7"/>
      <c r="F13" s="11" t="s">
        <v>7</v>
      </c>
      <c r="G13" s="11">
        <v>4</v>
      </c>
      <c r="H13" s="11">
        <v>28.75</v>
      </c>
      <c r="I13" s="51">
        <f>H13*G13</f>
        <v>115</v>
      </c>
      <c r="J13" s="6"/>
      <c r="K13" s="7"/>
    </row>
    <row r="14" spans="1:11" x14ac:dyDescent="0.25">
      <c r="A14" s="9">
        <v>8</v>
      </c>
      <c r="B14" s="6" t="s">
        <v>98</v>
      </c>
      <c r="C14" s="6"/>
      <c r="D14" s="6"/>
      <c r="E14" s="7"/>
      <c r="F14" s="11" t="s">
        <v>7</v>
      </c>
      <c r="G14" s="11">
        <v>4</v>
      </c>
      <c r="H14" s="11">
        <v>724.5</v>
      </c>
      <c r="I14" s="51">
        <f>H14*G14</f>
        <v>2898</v>
      </c>
      <c r="J14" s="6"/>
      <c r="K14" s="7"/>
    </row>
    <row r="15" spans="1:11" x14ac:dyDescent="0.25">
      <c r="A15" s="13">
        <v>9</v>
      </c>
      <c r="B15" s="14" t="s">
        <v>97</v>
      </c>
      <c r="C15" s="14"/>
      <c r="D15" s="14"/>
      <c r="E15" s="15"/>
      <c r="F15" s="16"/>
      <c r="G15" s="16"/>
      <c r="H15" s="16"/>
      <c r="I15" s="52"/>
      <c r="J15" s="14"/>
      <c r="K15" s="15"/>
    </row>
    <row r="16" spans="1:11" x14ac:dyDescent="0.25">
      <c r="A16" s="17">
        <v>10</v>
      </c>
      <c r="B16" s="54" t="s">
        <v>96</v>
      </c>
      <c r="C16" s="54"/>
      <c r="D16" s="54"/>
      <c r="E16" s="53"/>
      <c r="F16" s="56" t="s">
        <v>17</v>
      </c>
      <c r="G16" s="56">
        <v>2</v>
      </c>
      <c r="H16" s="56">
        <v>66.7</v>
      </c>
      <c r="I16" s="55">
        <f>H16*G16</f>
        <v>133.4</v>
      </c>
      <c r="J16" s="54"/>
      <c r="K16" s="53"/>
    </row>
    <row r="17" spans="1:11" x14ac:dyDescent="0.25">
      <c r="A17" s="9"/>
      <c r="B17" s="6" t="s">
        <v>95</v>
      </c>
      <c r="C17" s="6"/>
      <c r="D17" s="6"/>
      <c r="E17" s="7"/>
      <c r="F17" s="11"/>
      <c r="G17" s="11"/>
      <c r="H17" s="11"/>
      <c r="I17" s="51"/>
      <c r="J17" s="6"/>
      <c r="K17" s="7"/>
    </row>
    <row r="18" spans="1:11" x14ac:dyDescent="0.25">
      <c r="A18" s="13">
        <v>11</v>
      </c>
      <c r="B18" s="14" t="s">
        <v>94</v>
      </c>
      <c r="C18" s="14"/>
      <c r="D18" s="14"/>
      <c r="E18" s="15"/>
      <c r="F18" s="16" t="s">
        <v>17</v>
      </c>
      <c r="G18" s="16">
        <v>2</v>
      </c>
      <c r="H18" s="16">
        <v>36.799999999999997</v>
      </c>
      <c r="I18" s="52">
        <f>H18*G18</f>
        <v>73.599999999999994</v>
      </c>
      <c r="J18" s="14"/>
      <c r="K18" s="15"/>
    </row>
    <row r="19" spans="1:11" x14ac:dyDescent="0.25">
      <c r="A19" s="9"/>
      <c r="B19" s="6" t="s">
        <v>93</v>
      </c>
      <c r="C19" s="6"/>
      <c r="D19" s="6"/>
      <c r="E19" s="7"/>
      <c r="F19" s="11"/>
      <c r="G19" s="11"/>
      <c r="H19" s="11"/>
      <c r="I19" s="51"/>
      <c r="J19" s="6"/>
      <c r="K19" s="7"/>
    </row>
    <row r="20" spans="1:11" x14ac:dyDescent="0.25">
      <c r="A20" s="9">
        <v>12</v>
      </c>
      <c r="B20" s="6" t="s">
        <v>92</v>
      </c>
      <c r="C20" s="6"/>
      <c r="D20" s="6"/>
      <c r="E20" s="7"/>
      <c r="F20" s="11" t="s">
        <v>28</v>
      </c>
      <c r="G20" s="11">
        <v>2</v>
      </c>
      <c r="H20" s="11">
        <v>287.5</v>
      </c>
      <c r="I20" s="51">
        <f>H20*G20</f>
        <v>575</v>
      </c>
      <c r="J20" s="6"/>
      <c r="K20" s="7"/>
    </row>
    <row r="21" spans="1:11" x14ac:dyDescent="0.25">
      <c r="B21" s="35" t="s">
        <v>57</v>
      </c>
      <c r="H21"/>
      <c r="I21" s="36">
        <f>SUM(I5:I20)</f>
        <v>9945.2000000000007</v>
      </c>
    </row>
    <row r="22" spans="1:11" ht="15.75" thickBot="1" x14ac:dyDescent="0.3">
      <c r="B22" s="37" t="s">
        <v>58</v>
      </c>
      <c r="C22" s="33">
        <v>0.15</v>
      </c>
      <c r="H22"/>
      <c r="I22" s="38">
        <f>C22*I21</f>
        <v>1491.78</v>
      </c>
    </row>
    <row r="23" spans="1:11" ht="15.75" thickBot="1" x14ac:dyDescent="0.3">
      <c r="A23" s="39"/>
      <c r="B23" s="40" t="s">
        <v>59</v>
      </c>
      <c r="C23" s="41"/>
      <c r="D23" s="41"/>
      <c r="E23" s="41"/>
      <c r="F23" s="41"/>
      <c r="G23" s="41"/>
      <c r="H23" s="41"/>
      <c r="I23" s="42">
        <f>SUM(I21:I22)</f>
        <v>11436.980000000001</v>
      </c>
      <c r="J23" s="41"/>
      <c r="K23" s="43"/>
    </row>
  </sheetData>
  <pageMargins left="0.7" right="0.7" top="0.78740157499999996" bottom="0.78740157499999996" header="0.3" footer="0.3"/>
  <pageSetup paperSize="9" scale="93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Rekapitulace</vt:lpstr>
      <vt:lpstr>Stavebni</vt:lpstr>
      <vt:lpstr>Vyplne</vt:lpstr>
      <vt:lpstr>Silnoproud</vt:lpstr>
      <vt:lpstr>Slaboproud</vt:lpstr>
      <vt:lpstr>UT</vt:lpstr>
      <vt:lpstr>Rekapitulace!Oblast_tisku</vt:lpstr>
      <vt:lpstr>Silnoproud!Oblast_tisku</vt:lpstr>
      <vt:lpstr>Slaboproud!Oblast_tisku</vt:lpstr>
      <vt:lpstr>Stavebni!Oblast_tisku</vt:lpstr>
      <vt:lpstr>UT!Oblast_tisku</vt:lpstr>
      <vt:lpstr>Vyplne!Oblast_tisku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Hývnar</dc:creator>
  <cp:lastModifiedBy>MT</cp:lastModifiedBy>
  <cp:lastPrinted>2015-05-14T11:28:00Z</cp:lastPrinted>
  <dcterms:created xsi:type="dcterms:W3CDTF">2014-08-29T10:27:11Z</dcterms:created>
  <dcterms:modified xsi:type="dcterms:W3CDTF">2015-07-28T10:39:38Z</dcterms:modified>
</cp:coreProperties>
</file>